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dlickama\Desktop\závěrečný účet 2024\"/>
    </mc:Choice>
  </mc:AlternateContent>
  <xr:revisionPtr revIDLastSave="0" documentId="8_{A6832440-6FB7-467E-AB92-78E256F31CA8}" xr6:coauthVersionLast="47" xr6:coauthVersionMax="47" xr10:uidLastSave="{00000000-0000-0000-0000-000000000000}"/>
  <bookViews>
    <workbookView xWindow="-110" yWindow="-110" windowWidth="25820" windowHeight="13900" xr2:uid="{6B92971F-2DEA-4B22-878A-F420A2C8D076}"/>
  </bookViews>
  <sheets>
    <sheet name="Příjmy tab. č. 1 " sheetId="1" r:id="rId1"/>
  </sheets>
  <externalReferences>
    <externalReference r:id="rId2"/>
    <externalReference r:id="rId3"/>
  </externalReferences>
  <definedNames>
    <definedName name="dates">[1]číselník!$B$42:$C$54</definedName>
    <definedName name="joj">#REF!</definedName>
    <definedName name="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H59" i="1"/>
  <c r="I58" i="1"/>
  <c r="H58" i="1"/>
  <c r="I56" i="1"/>
  <c r="H56" i="1"/>
  <c r="G53" i="1"/>
  <c r="G54" i="1" s="1"/>
  <c r="F53" i="1"/>
  <c r="F54" i="1" s="1"/>
  <c r="I54" i="1" s="1"/>
  <c r="E53" i="1"/>
  <c r="E54" i="1" s="1"/>
  <c r="H54" i="1" s="1"/>
  <c r="I52" i="1"/>
  <c r="H52" i="1"/>
  <c r="I51" i="1"/>
  <c r="H51" i="1"/>
  <c r="I49" i="1"/>
  <c r="H49" i="1"/>
  <c r="G49" i="1"/>
  <c r="F49" i="1"/>
  <c r="E49" i="1"/>
  <c r="I48" i="1"/>
  <c r="H48" i="1"/>
  <c r="G47" i="1"/>
  <c r="F47" i="1"/>
  <c r="I47" i="1" s="1"/>
  <c r="E47" i="1"/>
  <c r="H47" i="1" s="1"/>
  <c r="I46" i="1"/>
  <c r="H46" i="1"/>
  <c r="G46" i="1"/>
  <c r="F46" i="1"/>
  <c r="E46" i="1"/>
  <c r="I45" i="1"/>
  <c r="H45" i="1"/>
  <c r="I44" i="1"/>
  <c r="H44" i="1"/>
  <c r="G43" i="1"/>
  <c r="F43" i="1"/>
  <c r="I43" i="1" s="1"/>
  <c r="E43" i="1"/>
  <c r="H43" i="1" s="1"/>
  <c r="I42" i="1"/>
  <c r="H42" i="1"/>
  <c r="I40" i="1"/>
  <c r="H40" i="1"/>
  <c r="G39" i="1"/>
  <c r="I39" i="1" s="1"/>
  <c r="F39" i="1"/>
  <c r="F41" i="1" s="1"/>
  <c r="E39" i="1"/>
  <c r="E41" i="1" s="1"/>
  <c r="I38" i="1"/>
  <c r="H38" i="1"/>
  <c r="I37" i="1"/>
  <c r="G37" i="1"/>
  <c r="F37" i="1"/>
  <c r="E37" i="1"/>
  <c r="H37" i="1" s="1"/>
  <c r="I36" i="1"/>
  <c r="H36" i="1"/>
  <c r="I35" i="1"/>
  <c r="H35" i="1"/>
  <c r="I34" i="1"/>
  <c r="H34" i="1"/>
  <c r="G34" i="1"/>
  <c r="F34" i="1"/>
  <c r="I33" i="1"/>
  <c r="H33" i="1"/>
  <c r="G32" i="1"/>
  <c r="F32" i="1"/>
  <c r="I32" i="1" s="1"/>
  <c r="E32" i="1"/>
  <c r="I31" i="1"/>
  <c r="H31" i="1"/>
  <c r="I30" i="1"/>
  <c r="G30" i="1"/>
  <c r="F30" i="1"/>
  <c r="E30" i="1"/>
  <c r="H30" i="1" s="1"/>
  <c r="I29" i="1"/>
  <c r="H29" i="1"/>
  <c r="I28" i="1"/>
  <c r="H28" i="1"/>
  <c r="I27" i="1"/>
  <c r="H27" i="1"/>
  <c r="G25" i="1"/>
  <c r="F25" i="1"/>
  <c r="I25" i="1" s="1"/>
  <c r="E25" i="1"/>
  <c r="H25" i="1" s="1"/>
  <c r="I24" i="1"/>
  <c r="H24" i="1"/>
  <c r="I23" i="1"/>
  <c r="H23" i="1"/>
  <c r="G23" i="1"/>
  <c r="F23" i="1"/>
  <c r="E23" i="1"/>
  <c r="I22" i="1"/>
  <c r="H22" i="1"/>
  <c r="G21" i="1"/>
  <c r="H21" i="1" s="1"/>
  <c r="F21" i="1"/>
  <c r="I21" i="1" s="1"/>
  <c r="E21" i="1"/>
  <c r="I20" i="1"/>
  <c r="H20" i="1"/>
  <c r="H19" i="1"/>
  <c r="G19" i="1"/>
  <c r="F19" i="1"/>
  <c r="I19" i="1" s="1"/>
  <c r="E19" i="1"/>
  <c r="I18" i="1"/>
  <c r="H18" i="1"/>
  <c r="I17" i="1"/>
  <c r="H17" i="1"/>
  <c r="I16" i="1"/>
  <c r="H16" i="1"/>
  <c r="G16" i="1"/>
  <c r="F16" i="1"/>
  <c r="E16" i="1"/>
  <c r="I15" i="1"/>
  <c r="H15" i="1"/>
  <c r="G14" i="1"/>
  <c r="G26" i="1" s="1"/>
  <c r="F14" i="1"/>
  <c r="I14" i="1" s="1"/>
  <c r="E14" i="1"/>
  <c r="E26" i="1" s="1"/>
  <c r="I13" i="1"/>
  <c r="H13" i="1"/>
  <c r="I12" i="1"/>
  <c r="H12" i="1"/>
  <c r="I11" i="1"/>
  <c r="H11" i="1"/>
  <c r="I10" i="1"/>
  <c r="H10" i="1"/>
  <c r="I9" i="1"/>
  <c r="H9" i="1"/>
  <c r="H26" i="1" l="1"/>
  <c r="E50" i="1"/>
  <c r="H53" i="1"/>
  <c r="H14" i="1"/>
  <c r="F26" i="1"/>
  <c r="G41" i="1"/>
  <c r="H41" i="1" s="1"/>
  <c r="H39" i="1"/>
  <c r="H32" i="1"/>
  <c r="F50" i="1"/>
  <c r="I53" i="1"/>
  <c r="F55" i="1" l="1"/>
  <c r="I26" i="1"/>
  <c r="E55" i="1"/>
  <c r="G50" i="1"/>
  <c r="G55" i="1" s="1"/>
  <c r="G57" i="1" s="1"/>
  <c r="G60" i="1" s="1"/>
  <c r="I41" i="1"/>
  <c r="E57" i="1" l="1"/>
  <c r="H55" i="1"/>
  <c r="H50" i="1"/>
  <c r="I50" i="1"/>
  <c r="F57" i="1"/>
  <c r="I55" i="1"/>
  <c r="I57" i="1" l="1"/>
  <c r="F60" i="1"/>
  <c r="I60" i="1" s="1"/>
  <c r="E60" i="1"/>
  <c r="H60" i="1" s="1"/>
  <c r="H57" i="1"/>
</calcChain>
</file>

<file path=xl/sharedStrings.xml><?xml version="1.0" encoding="utf-8"?>
<sst xmlns="http://schemas.openxmlformats.org/spreadsheetml/2006/main" count="85" uniqueCount="63">
  <si>
    <t xml:space="preserve">Souhrnný výkaz plnění rozpočtu příjmů a financování MOb MOaP (v tis. Kč)   </t>
  </si>
  <si>
    <t>Plnění rozpočtu příjmů a financování k 31.12.2024</t>
  </si>
  <si>
    <t>tabulka č. 1</t>
  </si>
  <si>
    <t>Schválený</t>
  </si>
  <si>
    <t>Upravený</t>
  </si>
  <si>
    <t>Plnění</t>
  </si>
  <si>
    <t>Plnění SR</t>
  </si>
  <si>
    <t>Plnění UR</t>
  </si>
  <si>
    <t>PŘÍJMY A FINANCOVÁNÍ</t>
  </si>
  <si>
    <t>rozpočet</t>
  </si>
  <si>
    <t>rozpočtu</t>
  </si>
  <si>
    <t>v %</t>
  </si>
  <si>
    <t>roku 2024</t>
  </si>
  <si>
    <t>k 31.12.2024</t>
  </si>
  <si>
    <t>Daň z nemovitých věcí</t>
  </si>
  <si>
    <t>Daň z hazardních her</t>
  </si>
  <si>
    <t>Poplatek ze psů</t>
  </si>
  <si>
    <t>Poplatek za užívání veřejného prostranství</t>
  </si>
  <si>
    <t>Správní poplatky</t>
  </si>
  <si>
    <t>OFR</t>
  </si>
  <si>
    <t>Odbor financí a rozpočtu</t>
  </si>
  <si>
    <t>Úsek péče o občany</t>
  </si>
  <si>
    <t>OSV</t>
  </si>
  <si>
    <t xml:space="preserve">Odbor sociálních věcí </t>
  </si>
  <si>
    <t>Příjmy úhrad za dobyvání nerostů a poplatků za geologické práce</t>
  </si>
  <si>
    <t>OIMH</t>
  </si>
  <si>
    <t>Odbor investic a místního hospodářství</t>
  </si>
  <si>
    <t>OVV</t>
  </si>
  <si>
    <t xml:space="preserve">Odbor vnitřních věcí </t>
  </si>
  <si>
    <t>OSŘP</t>
  </si>
  <si>
    <t>Odbor stavebního řádu a přestupků</t>
  </si>
  <si>
    <t>OM</t>
  </si>
  <si>
    <t>Odbor majetku</t>
  </si>
  <si>
    <t xml:space="preserve"> 1.  Příjmy daňové celkem</t>
  </si>
  <si>
    <t>Úsek školství a volnočasových aktivit</t>
  </si>
  <si>
    <t>Neinvestiční příspěvky ZŠ a MŠ</t>
  </si>
  <si>
    <t>Neinvestiční transfery</t>
  </si>
  <si>
    <t>OŠR</t>
  </si>
  <si>
    <t>Odbor strategického rozvoje, školství a volnočasových aktivit</t>
  </si>
  <si>
    <t>Úsek výpočetní techniky</t>
  </si>
  <si>
    <t>Výpočetní technika</t>
  </si>
  <si>
    <t>Úsek IZS, PO, BOZP</t>
  </si>
  <si>
    <t>Úsek hospodářské správy</t>
  </si>
  <si>
    <t>OS</t>
  </si>
  <si>
    <t>Úsek osobních výdajů</t>
  </si>
  <si>
    <t>Úsek místního hospodářství</t>
  </si>
  <si>
    <t>Úsek investic a oprav</t>
  </si>
  <si>
    <t>Úsek správy domovního a bytového fondu</t>
  </si>
  <si>
    <t>OSDF</t>
  </si>
  <si>
    <t>Odbor správy domovního fondu</t>
  </si>
  <si>
    <t>Úsek privatizace domovního a bytového fondu</t>
  </si>
  <si>
    <t xml:space="preserve">Úsek majetku </t>
  </si>
  <si>
    <t>Úsek financí a rozpočtu</t>
  </si>
  <si>
    <t xml:space="preserve"> 2.  Příjmy nedaňové celkem</t>
  </si>
  <si>
    <t>Kapitálové příjmy - prodej domovního fondu</t>
  </si>
  <si>
    <t>Kapitálové příjmy - prodej pozemků</t>
  </si>
  <si>
    <t xml:space="preserve"> 3.  Kapitálové příjmy celkem</t>
  </si>
  <si>
    <t xml:space="preserve">V L A S T N Í   P Ř  Í J M Y </t>
  </si>
  <si>
    <r>
      <t xml:space="preserve"> 4.  Přijaté transfery                       </t>
    </r>
    <r>
      <rPr>
        <b/>
        <sz val="10"/>
        <color indexed="61"/>
        <rFont val="Arial"/>
        <family val="2"/>
        <charset val="238"/>
      </rPr>
      <t xml:space="preserve">                              </t>
    </r>
  </si>
  <si>
    <t>P Ř Í J M Y   C E L K E M</t>
  </si>
  <si>
    <r>
      <t xml:space="preserve"> 5.  Financování z vlastních zdrojů - třída 8   </t>
    </r>
    <r>
      <rPr>
        <b/>
        <sz val="10"/>
        <color indexed="61"/>
        <rFont val="Arial"/>
        <family val="2"/>
        <charset val="238"/>
      </rPr>
      <t xml:space="preserve">          </t>
    </r>
  </si>
  <si>
    <t xml:space="preserve"> 6.  Splátka úvěru - třída 8</t>
  </si>
  <si>
    <t>C E L K O V É    Z D R O J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</si>
</sst>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3" x14ac:knownFonts="1">
    <font>
      <sz val="10"/>
      <name val="Arial"/>
      <charset val="238"/>
    </font>
    <font>
      <sz val="12"/>
      <name val="Arial"/>
      <family val="2"/>
      <charset val="238"/>
    </font>
    <font>
      <b/>
      <sz val="14"/>
      <color indexed="8"/>
      <name val="Arial"/>
      <family val="2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</font>
    <font>
      <sz val="10"/>
      <name val="Arial CE"/>
      <charset val="238"/>
    </font>
    <font>
      <i/>
      <sz val="10"/>
      <name val="Arial"/>
      <family val="2"/>
    </font>
    <font>
      <i/>
      <sz val="10"/>
      <name val="Arial CE"/>
      <family val="2"/>
      <charset val="238"/>
    </font>
    <font>
      <b/>
      <sz val="10"/>
      <name val="Arial"/>
      <family val="2"/>
    </font>
    <font>
      <sz val="10"/>
      <color rgb="FFFF0000"/>
      <name val="Arial CE"/>
      <charset val="238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  <charset val="238"/>
    </font>
    <font>
      <b/>
      <sz val="10"/>
      <color rgb="FFFF0000"/>
      <name val="Arial"/>
      <family val="2"/>
    </font>
    <font>
      <sz val="10"/>
      <color rgb="FFFF0000"/>
      <name val="Arial"/>
      <family val="2"/>
      <charset val="238"/>
    </font>
    <font>
      <sz val="10"/>
      <name val="Arial"/>
      <family val="2"/>
    </font>
    <font>
      <sz val="10"/>
      <color indexed="8"/>
      <name val="Arial"/>
      <family val="2"/>
      <charset val="238"/>
    </font>
    <font>
      <b/>
      <sz val="10"/>
      <color indexed="6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7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8" fillId="0" borderId="0"/>
  </cellStyleXfs>
  <cellXfs count="145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/>
    <xf numFmtId="3" fontId="3" fillId="0" borderId="1" xfId="0" applyNumberFormat="1" applyFont="1" applyBorder="1"/>
    <xf numFmtId="0" fontId="0" fillId="0" borderId="1" xfId="0" applyBorder="1"/>
    <xf numFmtId="3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3" fontId="0" fillId="2" borderId="3" xfId="0" applyNumberForma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center"/>
    </xf>
    <xf numFmtId="3" fontId="6" fillId="2" borderId="5" xfId="0" applyNumberFormat="1" applyFont="1" applyFill="1" applyBorder="1" applyAlignment="1">
      <alignment horizontal="center"/>
    </xf>
    <xf numFmtId="0" fontId="0" fillId="2" borderId="6" xfId="0" applyFill="1" applyBorder="1"/>
    <xf numFmtId="0" fontId="7" fillId="2" borderId="0" xfId="0" applyFont="1" applyFill="1"/>
    <xf numFmtId="3" fontId="0" fillId="2" borderId="0" xfId="0" applyNumberFormat="1" applyFill="1" applyAlignment="1">
      <alignment horizontal="left"/>
    </xf>
    <xf numFmtId="3" fontId="6" fillId="2" borderId="7" xfId="0" applyNumberFormat="1" applyFont="1" applyFill="1" applyBorder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0" fontId="0" fillId="2" borderId="9" xfId="0" applyFill="1" applyBorder="1"/>
    <xf numFmtId="0" fontId="0" fillId="2" borderId="1" xfId="0" applyFill="1" applyBorder="1"/>
    <xf numFmtId="3" fontId="0" fillId="2" borderId="1" xfId="0" applyNumberForma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/>
    </xf>
    <xf numFmtId="164" fontId="6" fillId="2" borderId="10" xfId="0" applyNumberFormat="1" applyFont="1" applyFill="1" applyBorder="1" applyAlignment="1">
      <alignment horizontal="center"/>
    </xf>
    <xf numFmtId="164" fontId="6" fillId="2" borderId="11" xfId="0" applyNumberFormat="1" applyFont="1" applyFill="1" applyBorder="1" applyAlignment="1">
      <alignment horizontal="center"/>
    </xf>
    <xf numFmtId="0" fontId="8" fillId="0" borderId="0" xfId="2"/>
    <xf numFmtId="0" fontId="0" fillId="0" borderId="12" xfId="0" applyBorder="1"/>
    <xf numFmtId="0" fontId="9" fillId="2" borderId="13" xfId="0" applyFont="1" applyFill="1" applyBorder="1"/>
    <xf numFmtId="0" fontId="0" fillId="2" borderId="14" xfId="0" applyFill="1" applyBorder="1"/>
    <xf numFmtId="0" fontId="6" fillId="2" borderId="15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10" fillId="0" borderId="17" xfId="2" applyFont="1" applyBorder="1"/>
    <xf numFmtId="0" fontId="8" fillId="0" borderId="18" xfId="2" applyBorder="1"/>
    <xf numFmtId="0" fontId="8" fillId="0" borderId="19" xfId="2" applyBorder="1"/>
    <xf numFmtId="3" fontId="8" fillId="0" borderId="7" xfId="2" applyNumberFormat="1" applyBorder="1"/>
    <xf numFmtId="3" fontId="8" fillId="0" borderId="20" xfId="2" applyNumberFormat="1" applyBorder="1"/>
    <xf numFmtId="3" fontId="8" fillId="0" borderId="19" xfId="2" applyNumberFormat="1" applyBorder="1"/>
    <xf numFmtId="165" fontId="5" fillId="0" borderId="20" xfId="0" applyNumberFormat="1" applyFont="1" applyBorder="1"/>
    <xf numFmtId="165" fontId="0" fillId="0" borderId="21" xfId="0" applyNumberFormat="1" applyBorder="1"/>
    <xf numFmtId="0" fontId="10" fillId="0" borderId="6" xfId="2" applyFont="1" applyBorder="1"/>
    <xf numFmtId="0" fontId="8" fillId="0" borderId="22" xfId="2" applyBorder="1"/>
    <xf numFmtId="165" fontId="5" fillId="0" borderId="7" xfId="0" applyNumberFormat="1" applyFont="1" applyBorder="1"/>
    <xf numFmtId="165" fontId="0" fillId="0" borderId="23" xfId="0" applyNumberFormat="1" applyBorder="1"/>
    <xf numFmtId="3" fontId="8" fillId="0" borderId="22" xfId="2" applyNumberFormat="1" applyBorder="1"/>
    <xf numFmtId="0" fontId="6" fillId="3" borderId="24" xfId="0" applyFont="1" applyFill="1" applyBorder="1" applyAlignment="1">
      <alignment vertical="center"/>
    </xf>
    <xf numFmtId="0" fontId="6" fillId="3" borderId="25" xfId="0" applyFont="1" applyFill="1" applyBorder="1" applyAlignment="1">
      <alignment vertical="center"/>
    </xf>
    <xf numFmtId="3" fontId="6" fillId="3" borderId="26" xfId="0" applyNumberFormat="1" applyFont="1" applyFill="1" applyBorder="1" applyAlignment="1">
      <alignment vertical="center"/>
    </xf>
    <xf numFmtId="165" fontId="6" fillId="3" borderId="26" xfId="0" applyNumberFormat="1" applyFont="1" applyFill="1" applyBorder="1"/>
    <xf numFmtId="165" fontId="6" fillId="3" borderId="27" xfId="0" applyNumberFormat="1" applyFont="1" applyFill="1" applyBorder="1"/>
    <xf numFmtId="0" fontId="6" fillId="0" borderId="17" xfId="0" applyFont="1" applyBorder="1"/>
    <xf numFmtId="0" fontId="6" fillId="0" borderId="18" xfId="0" applyFont="1" applyBorder="1"/>
    <xf numFmtId="3" fontId="0" fillId="0" borderId="19" xfId="0" applyNumberFormat="1" applyBorder="1"/>
    <xf numFmtId="3" fontId="5" fillId="0" borderId="7" xfId="0" applyNumberFormat="1" applyFont="1" applyBorder="1" applyAlignment="1">
      <alignment vertical="center"/>
    </xf>
    <xf numFmtId="0" fontId="11" fillId="3" borderId="24" xfId="0" applyFont="1" applyFill="1" applyBorder="1" applyAlignment="1">
      <alignment vertical="center"/>
    </xf>
    <xf numFmtId="0" fontId="11" fillId="3" borderId="25" xfId="0" applyFont="1" applyFill="1" applyBorder="1" applyAlignment="1">
      <alignment vertical="center"/>
    </xf>
    <xf numFmtId="3" fontId="6" fillId="3" borderId="7" xfId="0" applyNumberFormat="1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3" fontId="8" fillId="0" borderId="28" xfId="2" applyNumberFormat="1" applyBorder="1"/>
    <xf numFmtId="165" fontId="0" fillId="0" borderId="8" xfId="0" applyNumberFormat="1" applyBorder="1"/>
    <xf numFmtId="4" fontId="6" fillId="0" borderId="0" xfId="0" applyNumberFormat="1" applyFont="1"/>
    <xf numFmtId="3" fontId="8" fillId="0" borderId="29" xfId="2" applyNumberFormat="1" applyBorder="1"/>
    <xf numFmtId="3" fontId="6" fillId="3" borderId="29" xfId="0" applyNumberFormat="1" applyFont="1" applyFill="1" applyBorder="1" applyAlignment="1">
      <alignment vertical="center"/>
    </xf>
    <xf numFmtId="165" fontId="6" fillId="3" borderId="30" xfId="0" applyNumberFormat="1" applyFont="1" applyFill="1" applyBorder="1"/>
    <xf numFmtId="3" fontId="12" fillId="0" borderId="0" xfId="2" applyNumberFormat="1" applyFont="1"/>
    <xf numFmtId="0" fontId="11" fillId="0" borderId="0" xfId="0" applyFont="1"/>
    <xf numFmtId="0" fontId="11" fillId="3" borderId="31" xfId="0" applyFont="1" applyFill="1" applyBorder="1" applyAlignment="1">
      <alignment vertical="center"/>
    </xf>
    <xf numFmtId="3" fontId="6" fillId="3" borderId="31" xfId="0" applyNumberFormat="1" applyFont="1" applyFill="1" applyBorder="1" applyAlignment="1">
      <alignment vertical="center"/>
    </xf>
    <xf numFmtId="3" fontId="6" fillId="3" borderId="22" xfId="0" applyNumberFormat="1" applyFont="1" applyFill="1" applyBorder="1" applyAlignment="1">
      <alignment vertical="center"/>
    </xf>
    <xf numFmtId="165" fontId="6" fillId="3" borderId="7" xfId="0" applyNumberFormat="1" applyFont="1" applyFill="1" applyBorder="1"/>
    <xf numFmtId="165" fontId="6" fillId="3" borderId="23" xfId="0" applyNumberFormat="1" applyFont="1" applyFill="1" applyBorder="1"/>
    <xf numFmtId="165" fontId="5" fillId="0" borderId="21" xfId="0" applyNumberFormat="1" applyFont="1" applyBorder="1"/>
    <xf numFmtId="0" fontId="11" fillId="3" borderId="9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3" fontId="6" fillId="3" borderId="10" xfId="0" applyNumberFormat="1" applyFont="1" applyFill="1" applyBorder="1" applyAlignment="1">
      <alignment vertical="center"/>
    </xf>
    <xf numFmtId="0" fontId="6" fillId="0" borderId="0" xfId="0" applyFont="1"/>
    <xf numFmtId="0" fontId="13" fillId="2" borderId="32" xfId="0" applyFont="1" applyFill="1" applyBorder="1"/>
    <xf numFmtId="3" fontId="11" fillId="2" borderId="12" xfId="0" applyNumberFormat="1" applyFont="1" applyFill="1" applyBorder="1" applyAlignment="1">
      <alignment vertical="center"/>
    </xf>
    <xf numFmtId="0" fontId="14" fillId="2" borderId="12" xfId="0" applyFont="1" applyFill="1" applyBorder="1"/>
    <xf numFmtId="3" fontId="6" fillId="2" borderId="33" xfId="0" applyNumberFormat="1" applyFont="1" applyFill="1" applyBorder="1" applyAlignment="1">
      <alignment vertical="center"/>
    </xf>
    <xf numFmtId="165" fontId="6" fillId="2" borderId="33" xfId="0" applyNumberFormat="1" applyFont="1" applyFill="1" applyBorder="1"/>
    <xf numFmtId="165" fontId="6" fillId="2" borderId="34" xfId="0" applyNumberFormat="1" applyFont="1" applyFill="1" applyBorder="1"/>
    <xf numFmtId="0" fontId="15" fillId="0" borderId="0" xfId="0" applyFont="1"/>
    <xf numFmtId="165" fontId="5" fillId="0" borderId="4" xfId="0" applyNumberFormat="1" applyFont="1" applyBorder="1"/>
    <xf numFmtId="3" fontId="6" fillId="3" borderId="26" xfId="0" applyNumberFormat="1" applyFont="1" applyFill="1" applyBorder="1"/>
    <xf numFmtId="3" fontId="5" fillId="0" borderId="20" xfId="0" applyNumberFormat="1" applyFont="1" applyBorder="1"/>
    <xf numFmtId="3" fontId="5" fillId="0" borderId="19" xfId="0" applyNumberFormat="1" applyFont="1" applyBorder="1"/>
    <xf numFmtId="3" fontId="5" fillId="0" borderId="0" xfId="0" applyNumberFormat="1" applyFont="1"/>
    <xf numFmtId="0" fontId="11" fillId="0" borderId="6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22" xfId="0" applyNumberFormat="1" applyFont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3" fontId="16" fillId="0" borderId="0" xfId="0" applyNumberFormat="1" applyFont="1" applyAlignment="1">
      <alignment vertical="center"/>
    </xf>
    <xf numFmtId="0" fontId="5" fillId="0" borderId="0" xfId="0" applyFont="1"/>
    <xf numFmtId="0" fontId="6" fillId="0" borderId="6" xfId="0" applyFont="1" applyBorder="1"/>
    <xf numFmtId="3" fontId="0" fillId="0" borderId="22" xfId="0" applyNumberFormat="1" applyBorder="1"/>
    <xf numFmtId="3" fontId="5" fillId="0" borderId="7" xfId="0" applyNumberFormat="1" applyFont="1" applyBorder="1"/>
    <xf numFmtId="3" fontId="5" fillId="0" borderId="22" xfId="0" applyNumberFormat="1" applyFont="1" applyBorder="1"/>
    <xf numFmtId="3" fontId="17" fillId="0" borderId="0" xfId="0" applyNumberFormat="1" applyFont="1"/>
    <xf numFmtId="0" fontId="6" fillId="5" borderId="0" xfId="0" applyFont="1" applyFill="1"/>
    <xf numFmtId="0" fontId="0" fillId="0" borderId="17" xfId="0" applyBorder="1"/>
    <xf numFmtId="0" fontId="0" fillId="0" borderId="18" xfId="0" applyBorder="1"/>
    <xf numFmtId="3" fontId="0" fillId="0" borderId="0" xfId="0" applyNumberFormat="1"/>
    <xf numFmtId="3" fontId="6" fillId="3" borderId="20" xfId="0" applyNumberFormat="1" applyFont="1" applyFill="1" applyBorder="1" applyAlignment="1">
      <alignment vertical="center"/>
    </xf>
    <xf numFmtId="165" fontId="6" fillId="3" borderId="35" xfId="0" applyNumberFormat="1" applyFont="1" applyFill="1" applyBorder="1"/>
    <xf numFmtId="165" fontId="6" fillId="3" borderId="36" xfId="0" applyNumberFormat="1" applyFont="1" applyFill="1" applyBorder="1"/>
    <xf numFmtId="0" fontId="18" fillId="0" borderId="17" xfId="0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3" fontId="5" fillId="0" borderId="19" xfId="0" applyNumberFormat="1" applyFont="1" applyBorder="1" applyAlignment="1">
      <alignment vertical="center"/>
    </xf>
    <xf numFmtId="0" fontId="0" fillId="2" borderId="32" xfId="0" applyFill="1" applyBorder="1"/>
    <xf numFmtId="3" fontId="6" fillId="2" borderId="12" xfId="0" applyNumberFormat="1" applyFont="1" applyFill="1" applyBorder="1" applyAlignment="1">
      <alignment vertical="center"/>
    </xf>
    <xf numFmtId="0" fontId="6" fillId="2" borderId="12" xfId="0" applyFont="1" applyFill="1" applyBorder="1"/>
    <xf numFmtId="0" fontId="8" fillId="0" borderId="2" xfId="2" applyBorder="1"/>
    <xf numFmtId="0" fontId="6" fillId="0" borderId="3" xfId="0" applyFont="1" applyBorder="1"/>
    <xf numFmtId="0" fontId="19" fillId="0" borderId="3" xfId="0" applyFont="1" applyBorder="1"/>
    <xf numFmtId="3" fontId="5" fillId="0" borderId="4" xfId="0" applyNumberFormat="1" applyFont="1" applyBorder="1"/>
    <xf numFmtId="3" fontId="5" fillId="0" borderId="37" xfId="0" applyNumberFormat="1" applyFont="1" applyBorder="1"/>
    <xf numFmtId="165" fontId="0" fillId="0" borderId="38" xfId="0" applyNumberFormat="1" applyBorder="1"/>
    <xf numFmtId="0" fontId="19" fillId="0" borderId="0" xfId="0" applyFont="1"/>
    <xf numFmtId="0" fontId="6" fillId="6" borderId="12" xfId="0" applyFont="1" applyFill="1" applyBorder="1"/>
    <xf numFmtId="3" fontId="11" fillId="7" borderId="2" xfId="0" applyNumberFormat="1" applyFont="1" applyFill="1" applyBorder="1" applyAlignment="1">
      <alignment vertical="center"/>
    </xf>
    <xf numFmtId="0" fontId="18" fillId="7" borderId="3" xfId="0" applyFont="1" applyFill="1" applyBorder="1"/>
    <xf numFmtId="3" fontId="6" fillId="7" borderId="33" xfId="0" applyNumberFormat="1" applyFont="1" applyFill="1" applyBorder="1" applyAlignment="1">
      <alignment vertical="center"/>
    </xf>
    <xf numFmtId="3" fontId="6" fillId="7" borderId="39" xfId="0" applyNumberFormat="1" applyFont="1" applyFill="1" applyBorder="1" applyAlignment="1">
      <alignment vertical="center"/>
    </xf>
    <xf numFmtId="165" fontId="6" fillId="7" borderId="33" xfId="0" applyNumberFormat="1" applyFont="1" applyFill="1" applyBorder="1"/>
    <xf numFmtId="165" fontId="6" fillId="7" borderId="34" xfId="0" applyNumberFormat="1" applyFont="1" applyFill="1" applyBorder="1"/>
    <xf numFmtId="3" fontId="6" fillId="6" borderId="33" xfId="0" applyNumberFormat="1" applyFont="1" applyFill="1" applyBorder="1" applyAlignment="1">
      <alignment vertical="center"/>
    </xf>
    <xf numFmtId="3" fontId="6" fillId="6" borderId="39" xfId="0" applyNumberFormat="1" applyFont="1" applyFill="1" applyBorder="1" applyAlignment="1">
      <alignment vertical="center"/>
    </xf>
    <xf numFmtId="3" fontId="21" fillId="0" borderId="0" xfId="0" applyNumberFormat="1" applyFont="1" applyAlignment="1">
      <alignment vertical="center"/>
    </xf>
    <xf numFmtId="3" fontId="11" fillId="7" borderId="32" xfId="0" applyNumberFormat="1" applyFont="1" applyFill="1" applyBorder="1" applyAlignment="1">
      <alignment vertical="center"/>
    </xf>
    <xf numFmtId="0" fontId="18" fillId="7" borderId="12" xfId="0" applyFont="1" applyFill="1" applyBorder="1"/>
    <xf numFmtId="165" fontId="6" fillId="2" borderId="33" xfId="1" applyNumberFormat="1" applyFont="1" applyFill="1" applyBorder="1"/>
    <xf numFmtId="165" fontId="6" fillId="2" borderId="34" xfId="1" applyNumberFormat="1" applyFont="1" applyFill="1" applyBorder="1"/>
    <xf numFmtId="0" fontId="18" fillId="7" borderId="32" xfId="0" applyFont="1" applyFill="1" applyBorder="1"/>
    <xf numFmtId="3" fontId="11" fillId="0" borderId="0" xfId="0" applyNumberFormat="1" applyFont="1" applyAlignment="1">
      <alignment vertical="center"/>
    </xf>
    <xf numFmtId="0" fontId="18" fillId="0" borderId="0" xfId="0" applyFont="1"/>
    <xf numFmtId="0" fontId="20" fillId="0" borderId="0" xfId="0" applyFont="1"/>
    <xf numFmtId="0" fontId="22" fillId="0" borderId="0" xfId="0" applyFont="1"/>
  </cellXfs>
  <cellStyles count="3">
    <cellStyle name="Normální" xfId="0" builtinId="0"/>
    <cellStyle name="normální_čerpání příjmů 5-2005" xfId="2" xr:uid="{262F9098-A342-4E6C-83D3-D2FD68B6287B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MOAP.mmo.cz\shareMOAP\Users\jedlickama\AppData\Local\Microsoft\Windows\Temporary%20Internet%20Files\Content.Outlook\L40XGP1X\plni&#269;ka%20k%2031.3.200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edlickama\Desktop\z&#225;v&#283;re&#269;n&#253;%20&#250;&#269;et%202024\P&#345;&#237;jmy,%20v&#253;daje,%20transfery%20-%201,2,3.xls" TargetMode="External"/><Relationship Id="rId1" Type="http://schemas.openxmlformats.org/officeDocument/2006/relationships/externalLinkPath" Target="P&#345;&#237;jmy,%20v&#253;daje,%20transfery%20-%201,2,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INPUTS"/>
      <sheetName val="Souhrnný report BILANCE"/>
      <sheetName val="Souhrnny report PRIJMY"/>
      <sheetName val="Souhrnny report VYDAJE"/>
      <sheetName val="OSŠ"/>
      <sheetName val="OMH"/>
      <sheetName val="OSM"/>
      <sheetName val="OSČ"/>
      <sheetName val="OFR"/>
      <sheetName val="OIV"/>
      <sheetName val="KT"/>
      <sheetName val="VS"/>
      <sheetName val="VS KT"/>
      <sheetName val="akce"/>
      <sheetName val="mzdy"/>
      <sheetName val="upozornění"/>
      <sheetName val="kontroly"/>
      <sheetName val="číselník"/>
      <sheetName val="Prijmy"/>
      <sheetName val="Vydaje"/>
      <sheetName val="manuál"/>
      <sheetName val="DEF PR"/>
      <sheetName val="DEF VY"/>
      <sheetName val="DEF INPUTS"/>
      <sheetName val="DEF OSŠ"/>
      <sheetName val="DEF OMH"/>
      <sheetName val="DEF OSM"/>
      <sheetName val="DEF OSČ"/>
      <sheetName val="DEF OFR"/>
      <sheetName val="DEF OIV"/>
      <sheetName val="DEF KT"/>
      <sheetName val="DEF VS"/>
      <sheetName val="prografy"/>
      <sheetName val="zaokrouhlenoSRB"/>
      <sheetName val="zaokrouhlenoSRP"/>
      <sheetName val="zaokrouhlenoS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2">
          <cell r="C42" t="str">
            <v>měsíc</v>
          </cell>
        </row>
        <row r="43">
          <cell r="B43">
            <v>1</v>
          </cell>
          <cell r="C43" t="str">
            <v>31.1.</v>
          </cell>
        </row>
        <row r="44">
          <cell r="B44">
            <v>2</v>
          </cell>
          <cell r="C44" t="str">
            <v>28.2.</v>
          </cell>
        </row>
        <row r="45">
          <cell r="B45">
            <v>3</v>
          </cell>
          <cell r="C45" t="str">
            <v>31.3.</v>
          </cell>
        </row>
        <row r="46">
          <cell r="B46">
            <v>4</v>
          </cell>
          <cell r="C46" t="str">
            <v>30.4.</v>
          </cell>
        </row>
        <row r="47">
          <cell r="B47">
            <v>5</v>
          </cell>
          <cell r="C47" t="str">
            <v>31.5.</v>
          </cell>
        </row>
        <row r="48">
          <cell r="B48">
            <v>6</v>
          </cell>
          <cell r="C48" t="str">
            <v>30.6.</v>
          </cell>
        </row>
        <row r="49">
          <cell r="B49">
            <v>7</v>
          </cell>
          <cell r="C49" t="str">
            <v>31.7.</v>
          </cell>
        </row>
        <row r="50">
          <cell r="B50">
            <v>8</v>
          </cell>
          <cell r="C50" t="str">
            <v>31.8.</v>
          </cell>
        </row>
        <row r="51">
          <cell r="B51">
            <v>9</v>
          </cell>
          <cell r="C51" t="str">
            <v>30.9.</v>
          </cell>
        </row>
        <row r="52">
          <cell r="B52">
            <v>10</v>
          </cell>
          <cell r="C52" t="str">
            <v>31.10.</v>
          </cell>
        </row>
        <row r="53">
          <cell r="B53">
            <v>11</v>
          </cell>
          <cell r="C53" t="str">
            <v>30.11.</v>
          </cell>
        </row>
        <row r="54">
          <cell r="B54">
            <v>12</v>
          </cell>
          <cell r="C54" t="str">
            <v>31.12.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říjmy tab. č. 1 "/>
      <sheetName val="Výdaje tab. č. 2 "/>
      <sheetName val="Transfery tab. č. 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AF7C2-9555-4397-8914-028016151E54}">
  <sheetPr>
    <pageSetUpPr fitToPage="1"/>
  </sheetPr>
  <dimension ref="A1:O64"/>
  <sheetViews>
    <sheetView showGridLines="0" tabSelected="1" zoomScaleNormal="100" workbookViewId="0">
      <selection activeCell="D61" sqref="D61"/>
    </sheetView>
  </sheetViews>
  <sheetFormatPr defaultRowHeight="13" x14ac:dyDescent="0.3"/>
  <cols>
    <col min="1" max="1" width="1.453125" customWidth="1"/>
    <col min="2" max="2" width="7.1796875" customWidth="1"/>
    <col min="3" max="3" width="8" customWidth="1"/>
    <col min="4" max="4" width="55.453125" customWidth="1"/>
    <col min="5" max="9" width="12.7265625" customWidth="1"/>
    <col min="11" max="11" width="10" bestFit="1" customWidth="1"/>
    <col min="12" max="12" width="12.7265625" style="63" bestFit="1" customWidth="1"/>
    <col min="13" max="13" width="12" customWidth="1"/>
    <col min="257" max="257" width="1.453125" customWidth="1"/>
    <col min="258" max="258" width="7.1796875" customWidth="1"/>
    <col min="259" max="259" width="8" customWidth="1"/>
    <col min="260" max="260" width="55.453125" customWidth="1"/>
    <col min="261" max="265" width="12.7265625" customWidth="1"/>
    <col min="267" max="267" width="10" bestFit="1" customWidth="1"/>
    <col min="268" max="268" width="12.7265625" bestFit="1" customWidth="1"/>
    <col min="269" max="269" width="12" customWidth="1"/>
    <col min="513" max="513" width="1.453125" customWidth="1"/>
    <col min="514" max="514" width="7.1796875" customWidth="1"/>
    <col min="515" max="515" width="8" customWidth="1"/>
    <col min="516" max="516" width="55.453125" customWidth="1"/>
    <col min="517" max="521" width="12.7265625" customWidth="1"/>
    <col min="523" max="523" width="10" bestFit="1" customWidth="1"/>
    <col min="524" max="524" width="12.7265625" bestFit="1" customWidth="1"/>
    <col min="525" max="525" width="12" customWidth="1"/>
    <col min="769" max="769" width="1.453125" customWidth="1"/>
    <col min="770" max="770" width="7.1796875" customWidth="1"/>
    <col min="771" max="771" width="8" customWidth="1"/>
    <col min="772" max="772" width="55.453125" customWidth="1"/>
    <col min="773" max="777" width="12.7265625" customWidth="1"/>
    <col min="779" max="779" width="10" bestFit="1" customWidth="1"/>
    <col min="780" max="780" width="12.7265625" bestFit="1" customWidth="1"/>
    <col min="781" max="781" width="12" customWidth="1"/>
    <col min="1025" max="1025" width="1.453125" customWidth="1"/>
    <col min="1026" max="1026" width="7.1796875" customWidth="1"/>
    <col min="1027" max="1027" width="8" customWidth="1"/>
    <col min="1028" max="1028" width="55.453125" customWidth="1"/>
    <col min="1029" max="1033" width="12.7265625" customWidth="1"/>
    <col min="1035" max="1035" width="10" bestFit="1" customWidth="1"/>
    <col min="1036" max="1036" width="12.7265625" bestFit="1" customWidth="1"/>
    <col min="1037" max="1037" width="12" customWidth="1"/>
    <col min="1281" max="1281" width="1.453125" customWidth="1"/>
    <col min="1282" max="1282" width="7.1796875" customWidth="1"/>
    <col min="1283" max="1283" width="8" customWidth="1"/>
    <col min="1284" max="1284" width="55.453125" customWidth="1"/>
    <col min="1285" max="1289" width="12.7265625" customWidth="1"/>
    <col min="1291" max="1291" width="10" bestFit="1" customWidth="1"/>
    <col min="1292" max="1292" width="12.7265625" bestFit="1" customWidth="1"/>
    <col min="1293" max="1293" width="12" customWidth="1"/>
    <col min="1537" max="1537" width="1.453125" customWidth="1"/>
    <col min="1538" max="1538" width="7.1796875" customWidth="1"/>
    <col min="1539" max="1539" width="8" customWidth="1"/>
    <col min="1540" max="1540" width="55.453125" customWidth="1"/>
    <col min="1541" max="1545" width="12.7265625" customWidth="1"/>
    <col min="1547" max="1547" width="10" bestFit="1" customWidth="1"/>
    <col min="1548" max="1548" width="12.7265625" bestFit="1" customWidth="1"/>
    <col min="1549" max="1549" width="12" customWidth="1"/>
    <col min="1793" max="1793" width="1.453125" customWidth="1"/>
    <col min="1794" max="1794" width="7.1796875" customWidth="1"/>
    <col min="1795" max="1795" width="8" customWidth="1"/>
    <col min="1796" max="1796" width="55.453125" customWidth="1"/>
    <col min="1797" max="1801" width="12.7265625" customWidth="1"/>
    <col min="1803" max="1803" width="10" bestFit="1" customWidth="1"/>
    <col min="1804" max="1804" width="12.7265625" bestFit="1" customWidth="1"/>
    <col min="1805" max="1805" width="12" customWidth="1"/>
    <col min="2049" max="2049" width="1.453125" customWidth="1"/>
    <col min="2050" max="2050" width="7.1796875" customWidth="1"/>
    <col min="2051" max="2051" width="8" customWidth="1"/>
    <col min="2052" max="2052" width="55.453125" customWidth="1"/>
    <col min="2053" max="2057" width="12.7265625" customWidth="1"/>
    <col min="2059" max="2059" width="10" bestFit="1" customWidth="1"/>
    <col min="2060" max="2060" width="12.7265625" bestFit="1" customWidth="1"/>
    <col min="2061" max="2061" width="12" customWidth="1"/>
    <col min="2305" max="2305" width="1.453125" customWidth="1"/>
    <col min="2306" max="2306" width="7.1796875" customWidth="1"/>
    <col min="2307" max="2307" width="8" customWidth="1"/>
    <col min="2308" max="2308" width="55.453125" customWidth="1"/>
    <col min="2309" max="2313" width="12.7265625" customWidth="1"/>
    <col min="2315" max="2315" width="10" bestFit="1" customWidth="1"/>
    <col min="2316" max="2316" width="12.7265625" bestFit="1" customWidth="1"/>
    <col min="2317" max="2317" width="12" customWidth="1"/>
    <col min="2561" max="2561" width="1.453125" customWidth="1"/>
    <col min="2562" max="2562" width="7.1796875" customWidth="1"/>
    <col min="2563" max="2563" width="8" customWidth="1"/>
    <col min="2564" max="2564" width="55.453125" customWidth="1"/>
    <col min="2565" max="2569" width="12.7265625" customWidth="1"/>
    <col min="2571" max="2571" width="10" bestFit="1" customWidth="1"/>
    <col min="2572" max="2572" width="12.7265625" bestFit="1" customWidth="1"/>
    <col min="2573" max="2573" width="12" customWidth="1"/>
    <col min="2817" max="2817" width="1.453125" customWidth="1"/>
    <col min="2818" max="2818" width="7.1796875" customWidth="1"/>
    <col min="2819" max="2819" width="8" customWidth="1"/>
    <col min="2820" max="2820" width="55.453125" customWidth="1"/>
    <col min="2821" max="2825" width="12.7265625" customWidth="1"/>
    <col min="2827" max="2827" width="10" bestFit="1" customWidth="1"/>
    <col min="2828" max="2828" width="12.7265625" bestFit="1" customWidth="1"/>
    <col min="2829" max="2829" width="12" customWidth="1"/>
    <col min="3073" max="3073" width="1.453125" customWidth="1"/>
    <col min="3074" max="3074" width="7.1796875" customWidth="1"/>
    <col min="3075" max="3075" width="8" customWidth="1"/>
    <col min="3076" max="3076" width="55.453125" customWidth="1"/>
    <col min="3077" max="3081" width="12.7265625" customWidth="1"/>
    <col min="3083" max="3083" width="10" bestFit="1" customWidth="1"/>
    <col min="3084" max="3084" width="12.7265625" bestFit="1" customWidth="1"/>
    <col min="3085" max="3085" width="12" customWidth="1"/>
    <col min="3329" max="3329" width="1.453125" customWidth="1"/>
    <col min="3330" max="3330" width="7.1796875" customWidth="1"/>
    <col min="3331" max="3331" width="8" customWidth="1"/>
    <col min="3332" max="3332" width="55.453125" customWidth="1"/>
    <col min="3333" max="3337" width="12.7265625" customWidth="1"/>
    <col min="3339" max="3339" width="10" bestFit="1" customWidth="1"/>
    <col min="3340" max="3340" width="12.7265625" bestFit="1" customWidth="1"/>
    <col min="3341" max="3341" width="12" customWidth="1"/>
    <col min="3585" max="3585" width="1.453125" customWidth="1"/>
    <col min="3586" max="3586" width="7.1796875" customWidth="1"/>
    <col min="3587" max="3587" width="8" customWidth="1"/>
    <col min="3588" max="3588" width="55.453125" customWidth="1"/>
    <col min="3589" max="3593" width="12.7265625" customWidth="1"/>
    <col min="3595" max="3595" width="10" bestFit="1" customWidth="1"/>
    <col min="3596" max="3596" width="12.7265625" bestFit="1" customWidth="1"/>
    <col min="3597" max="3597" width="12" customWidth="1"/>
    <col min="3841" max="3841" width="1.453125" customWidth="1"/>
    <col min="3842" max="3842" width="7.1796875" customWidth="1"/>
    <col min="3843" max="3843" width="8" customWidth="1"/>
    <col min="3844" max="3844" width="55.453125" customWidth="1"/>
    <col min="3845" max="3849" width="12.7265625" customWidth="1"/>
    <col min="3851" max="3851" width="10" bestFit="1" customWidth="1"/>
    <col min="3852" max="3852" width="12.7265625" bestFit="1" customWidth="1"/>
    <col min="3853" max="3853" width="12" customWidth="1"/>
    <col min="4097" max="4097" width="1.453125" customWidth="1"/>
    <col min="4098" max="4098" width="7.1796875" customWidth="1"/>
    <col min="4099" max="4099" width="8" customWidth="1"/>
    <col min="4100" max="4100" width="55.453125" customWidth="1"/>
    <col min="4101" max="4105" width="12.7265625" customWidth="1"/>
    <col min="4107" max="4107" width="10" bestFit="1" customWidth="1"/>
    <col min="4108" max="4108" width="12.7265625" bestFit="1" customWidth="1"/>
    <col min="4109" max="4109" width="12" customWidth="1"/>
    <col min="4353" max="4353" width="1.453125" customWidth="1"/>
    <col min="4354" max="4354" width="7.1796875" customWidth="1"/>
    <col min="4355" max="4355" width="8" customWidth="1"/>
    <col min="4356" max="4356" width="55.453125" customWidth="1"/>
    <col min="4357" max="4361" width="12.7265625" customWidth="1"/>
    <col min="4363" max="4363" width="10" bestFit="1" customWidth="1"/>
    <col min="4364" max="4364" width="12.7265625" bestFit="1" customWidth="1"/>
    <col min="4365" max="4365" width="12" customWidth="1"/>
    <col min="4609" max="4609" width="1.453125" customWidth="1"/>
    <col min="4610" max="4610" width="7.1796875" customWidth="1"/>
    <col min="4611" max="4611" width="8" customWidth="1"/>
    <col min="4612" max="4612" width="55.453125" customWidth="1"/>
    <col min="4613" max="4617" width="12.7265625" customWidth="1"/>
    <col min="4619" max="4619" width="10" bestFit="1" customWidth="1"/>
    <col min="4620" max="4620" width="12.7265625" bestFit="1" customWidth="1"/>
    <col min="4621" max="4621" width="12" customWidth="1"/>
    <col min="4865" max="4865" width="1.453125" customWidth="1"/>
    <col min="4866" max="4866" width="7.1796875" customWidth="1"/>
    <col min="4867" max="4867" width="8" customWidth="1"/>
    <col min="4868" max="4868" width="55.453125" customWidth="1"/>
    <col min="4869" max="4873" width="12.7265625" customWidth="1"/>
    <col min="4875" max="4875" width="10" bestFit="1" customWidth="1"/>
    <col min="4876" max="4876" width="12.7265625" bestFit="1" customWidth="1"/>
    <col min="4877" max="4877" width="12" customWidth="1"/>
    <col min="5121" max="5121" width="1.453125" customWidth="1"/>
    <col min="5122" max="5122" width="7.1796875" customWidth="1"/>
    <col min="5123" max="5123" width="8" customWidth="1"/>
    <col min="5124" max="5124" width="55.453125" customWidth="1"/>
    <col min="5125" max="5129" width="12.7265625" customWidth="1"/>
    <col min="5131" max="5131" width="10" bestFit="1" customWidth="1"/>
    <col min="5132" max="5132" width="12.7265625" bestFit="1" customWidth="1"/>
    <col min="5133" max="5133" width="12" customWidth="1"/>
    <col min="5377" max="5377" width="1.453125" customWidth="1"/>
    <col min="5378" max="5378" width="7.1796875" customWidth="1"/>
    <col min="5379" max="5379" width="8" customWidth="1"/>
    <col min="5380" max="5380" width="55.453125" customWidth="1"/>
    <col min="5381" max="5385" width="12.7265625" customWidth="1"/>
    <col min="5387" max="5387" width="10" bestFit="1" customWidth="1"/>
    <col min="5388" max="5388" width="12.7265625" bestFit="1" customWidth="1"/>
    <col min="5389" max="5389" width="12" customWidth="1"/>
    <col min="5633" max="5633" width="1.453125" customWidth="1"/>
    <col min="5634" max="5634" width="7.1796875" customWidth="1"/>
    <col min="5635" max="5635" width="8" customWidth="1"/>
    <col min="5636" max="5636" width="55.453125" customWidth="1"/>
    <col min="5637" max="5641" width="12.7265625" customWidth="1"/>
    <col min="5643" max="5643" width="10" bestFit="1" customWidth="1"/>
    <col min="5644" max="5644" width="12.7265625" bestFit="1" customWidth="1"/>
    <col min="5645" max="5645" width="12" customWidth="1"/>
    <col min="5889" max="5889" width="1.453125" customWidth="1"/>
    <col min="5890" max="5890" width="7.1796875" customWidth="1"/>
    <col min="5891" max="5891" width="8" customWidth="1"/>
    <col min="5892" max="5892" width="55.453125" customWidth="1"/>
    <col min="5893" max="5897" width="12.7265625" customWidth="1"/>
    <col min="5899" max="5899" width="10" bestFit="1" customWidth="1"/>
    <col min="5900" max="5900" width="12.7265625" bestFit="1" customWidth="1"/>
    <col min="5901" max="5901" width="12" customWidth="1"/>
    <col min="6145" max="6145" width="1.453125" customWidth="1"/>
    <col min="6146" max="6146" width="7.1796875" customWidth="1"/>
    <col min="6147" max="6147" width="8" customWidth="1"/>
    <col min="6148" max="6148" width="55.453125" customWidth="1"/>
    <col min="6149" max="6153" width="12.7265625" customWidth="1"/>
    <col min="6155" max="6155" width="10" bestFit="1" customWidth="1"/>
    <col min="6156" max="6156" width="12.7265625" bestFit="1" customWidth="1"/>
    <col min="6157" max="6157" width="12" customWidth="1"/>
    <col min="6401" max="6401" width="1.453125" customWidth="1"/>
    <col min="6402" max="6402" width="7.1796875" customWidth="1"/>
    <col min="6403" max="6403" width="8" customWidth="1"/>
    <col min="6404" max="6404" width="55.453125" customWidth="1"/>
    <col min="6405" max="6409" width="12.7265625" customWidth="1"/>
    <col min="6411" max="6411" width="10" bestFit="1" customWidth="1"/>
    <col min="6412" max="6412" width="12.7265625" bestFit="1" customWidth="1"/>
    <col min="6413" max="6413" width="12" customWidth="1"/>
    <col min="6657" max="6657" width="1.453125" customWidth="1"/>
    <col min="6658" max="6658" width="7.1796875" customWidth="1"/>
    <col min="6659" max="6659" width="8" customWidth="1"/>
    <col min="6660" max="6660" width="55.453125" customWidth="1"/>
    <col min="6661" max="6665" width="12.7265625" customWidth="1"/>
    <col min="6667" max="6667" width="10" bestFit="1" customWidth="1"/>
    <col min="6668" max="6668" width="12.7265625" bestFit="1" customWidth="1"/>
    <col min="6669" max="6669" width="12" customWidth="1"/>
    <col min="6913" max="6913" width="1.453125" customWidth="1"/>
    <col min="6914" max="6914" width="7.1796875" customWidth="1"/>
    <col min="6915" max="6915" width="8" customWidth="1"/>
    <col min="6916" max="6916" width="55.453125" customWidth="1"/>
    <col min="6917" max="6921" width="12.7265625" customWidth="1"/>
    <col min="6923" max="6923" width="10" bestFit="1" customWidth="1"/>
    <col min="6924" max="6924" width="12.7265625" bestFit="1" customWidth="1"/>
    <col min="6925" max="6925" width="12" customWidth="1"/>
    <col min="7169" max="7169" width="1.453125" customWidth="1"/>
    <col min="7170" max="7170" width="7.1796875" customWidth="1"/>
    <col min="7171" max="7171" width="8" customWidth="1"/>
    <col min="7172" max="7172" width="55.453125" customWidth="1"/>
    <col min="7173" max="7177" width="12.7265625" customWidth="1"/>
    <col min="7179" max="7179" width="10" bestFit="1" customWidth="1"/>
    <col min="7180" max="7180" width="12.7265625" bestFit="1" customWidth="1"/>
    <col min="7181" max="7181" width="12" customWidth="1"/>
    <col min="7425" max="7425" width="1.453125" customWidth="1"/>
    <col min="7426" max="7426" width="7.1796875" customWidth="1"/>
    <col min="7427" max="7427" width="8" customWidth="1"/>
    <col min="7428" max="7428" width="55.453125" customWidth="1"/>
    <col min="7429" max="7433" width="12.7265625" customWidth="1"/>
    <col min="7435" max="7435" width="10" bestFit="1" customWidth="1"/>
    <col min="7436" max="7436" width="12.7265625" bestFit="1" customWidth="1"/>
    <col min="7437" max="7437" width="12" customWidth="1"/>
    <col min="7681" max="7681" width="1.453125" customWidth="1"/>
    <col min="7682" max="7682" width="7.1796875" customWidth="1"/>
    <col min="7683" max="7683" width="8" customWidth="1"/>
    <col min="7684" max="7684" width="55.453125" customWidth="1"/>
    <col min="7685" max="7689" width="12.7265625" customWidth="1"/>
    <col min="7691" max="7691" width="10" bestFit="1" customWidth="1"/>
    <col min="7692" max="7692" width="12.7265625" bestFit="1" customWidth="1"/>
    <col min="7693" max="7693" width="12" customWidth="1"/>
    <col min="7937" max="7937" width="1.453125" customWidth="1"/>
    <col min="7938" max="7938" width="7.1796875" customWidth="1"/>
    <col min="7939" max="7939" width="8" customWidth="1"/>
    <col min="7940" max="7940" width="55.453125" customWidth="1"/>
    <col min="7941" max="7945" width="12.7265625" customWidth="1"/>
    <col min="7947" max="7947" width="10" bestFit="1" customWidth="1"/>
    <col min="7948" max="7948" width="12.7265625" bestFit="1" customWidth="1"/>
    <col min="7949" max="7949" width="12" customWidth="1"/>
    <col min="8193" max="8193" width="1.453125" customWidth="1"/>
    <col min="8194" max="8194" width="7.1796875" customWidth="1"/>
    <col min="8195" max="8195" width="8" customWidth="1"/>
    <col min="8196" max="8196" width="55.453125" customWidth="1"/>
    <col min="8197" max="8201" width="12.7265625" customWidth="1"/>
    <col min="8203" max="8203" width="10" bestFit="1" customWidth="1"/>
    <col min="8204" max="8204" width="12.7265625" bestFit="1" customWidth="1"/>
    <col min="8205" max="8205" width="12" customWidth="1"/>
    <col min="8449" max="8449" width="1.453125" customWidth="1"/>
    <col min="8450" max="8450" width="7.1796875" customWidth="1"/>
    <col min="8451" max="8451" width="8" customWidth="1"/>
    <col min="8452" max="8452" width="55.453125" customWidth="1"/>
    <col min="8453" max="8457" width="12.7265625" customWidth="1"/>
    <col min="8459" max="8459" width="10" bestFit="1" customWidth="1"/>
    <col min="8460" max="8460" width="12.7265625" bestFit="1" customWidth="1"/>
    <col min="8461" max="8461" width="12" customWidth="1"/>
    <col min="8705" max="8705" width="1.453125" customWidth="1"/>
    <col min="8706" max="8706" width="7.1796875" customWidth="1"/>
    <col min="8707" max="8707" width="8" customWidth="1"/>
    <col min="8708" max="8708" width="55.453125" customWidth="1"/>
    <col min="8709" max="8713" width="12.7265625" customWidth="1"/>
    <col min="8715" max="8715" width="10" bestFit="1" customWidth="1"/>
    <col min="8716" max="8716" width="12.7265625" bestFit="1" customWidth="1"/>
    <col min="8717" max="8717" width="12" customWidth="1"/>
    <col min="8961" max="8961" width="1.453125" customWidth="1"/>
    <col min="8962" max="8962" width="7.1796875" customWidth="1"/>
    <col min="8963" max="8963" width="8" customWidth="1"/>
    <col min="8964" max="8964" width="55.453125" customWidth="1"/>
    <col min="8965" max="8969" width="12.7265625" customWidth="1"/>
    <col min="8971" max="8971" width="10" bestFit="1" customWidth="1"/>
    <col min="8972" max="8972" width="12.7265625" bestFit="1" customWidth="1"/>
    <col min="8973" max="8973" width="12" customWidth="1"/>
    <col min="9217" max="9217" width="1.453125" customWidth="1"/>
    <col min="9218" max="9218" width="7.1796875" customWidth="1"/>
    <col min="9219" max="9219" width="8" customWidth="1"/>
    <col min="9220" max="9220" width="55.453125" customWidth="1"/>
    <col min="9221" max="9225" width="12.7265625" customWidth="1"/>
    <col min="9227" max="9227" width="10" bestFit="1" customWidth="1"/>
    <col min="9228" max="9228" width="12.7265625" bestFit="1" customWidth="1"/>
    <col min="9229" max="9229" width="12" customWidth="1"/>
    <col min="9473" max="9473" width="1.453125" customWidth="1"/>
    <col min="9474" max="9474" width="7.1796875" customWidth="1"/>
    <col min="9475" max="9475" width="8" customWidth="1"/>
    <col min="9476" max="9476" width="55.453125" customWidth="1"/>
    <col min="9477" max="9481" width="12.7265625" customWidth="1"/>
    <col min="9483" max="9483" width="10" bestFit="1" customWidth="1"/>
    <col min="9484" max="9484" width="12.7265625" bestFit="1" customWidth="1"/>
    <col min="9485" max="9485" width="12" customWidth="1"/>
    <col min="9729" max="9729" width="1.453125" customWidth="1"/>
    <col min="9730" max="9730" width="7.1796875" customWidth="1"/>
    <col min="9731" max="9731" width="8" customWidth="1"/>
    <col min="9732" max="9732" width="55.453125" customWidth="1"/>
    <col min="9733" max="9737" width="12.7265625" customWidth="1"/>
    <col min="9739" max="9739" width="10" bestFit="1" customWidth="1"/>
    <col min="9740" max="9740" width="12.7265625" bestFit="1" customWidth="1"/>
    <col min="9741" max="9741" width="12" customWidth="1"/>
    <col min="9985" max="9985" width="1.453125" customWidth="1"/>
    <col min="9986" max="9986" width="7.1796875" customWidth="1"/>
    <col min="9987" max="9987" width="8" customWidth="1"/>
    <col min="9988" max="9988" width="55.453125" customWidth="1"/>
    <col min="9989" max="9993" width="12.7265625" customWidth="1"/>
    <col min="9995" max="9995" width="10" bestFit="1" customWidth="1"/>
    <col min="9996" max="9996" width="12.7265625" bestFit="1" customWidth="1"/>
    <col min="9997" max="9997" width="12" customWidth="1"/>
    <col min="10241" max="10241" width="1.453125" customWidth="1"/>
    <col min="10242" max="10242" width="7.1796875" customWidth="1"/>
    <col min="10243" max="10243" width="8" customWidth="1"/>
    <col min="10244" max="10244" width="55.453125" customWidth="1"/>
    <col min="10245" max="10249" width="12.7265625" customWidth="1"/>
    <col min="10251" max="10251" width="10" bestFit="1" customWidth="1"/>
    <col min="10252" max="10252" width="12.7265625" bestFit="1" customWidth="1"/>
    <col min="10253" max="10253" width="12" customWidth="1"/>
    <col min="10497" max="10497" width="1.453125" customWidth="1"/>
    <col min="10498" max="10498" width="7.1796875" customWidth="1"/>
    <col min="10499" max="10499" width="8" customWidth="1"/>
    <col min="10500" max="10500" width="55.453125" customWidth="1"/>
    <col min="10501" max="10505" width="12.7265625" customWidth="1"/>
    <col min="10507" max="10507" width="10" bestFit="1" customWidth="1"/>
    <col min="10508" max="10508" width="12.7265625" bestFit="1" customWidth="1"/>
    <col min="10509" max="10509" width="12" customWidth="1"/>
    <col min="10753" max="10753" width="1.453125" customWidth="1"/>
    <col min="10754" max="10754" width="7.1796875" customWidth="1"/>
    <col min="10755" max="10755" width="8" customWidth="1"/>
    <col min="10756" max="10756" width="55.453125" customWidth="1"/>
    <col min="10757" max="10761" width="12.7265625" customWidth="1"/>
    <col min="10763" max="10763" width="10" bestFit="1" customWidth="1"/>
    <col min="10764" max="10764" width="12.7265625" bestFit="1" customWidth="1"/>
    <col min="10765" max="10765" width="12" customWidth="1"/>
    <col min="11009" max="11009" width="1.453125" customWidth="1"/>
    <col min="11010" max="11010" width="7.1796875" customWidth="1"/>
    <col min="11011" max="11011" width="8" customWidth="1"/>
    <col min="11012" max="11012" width="55.453125" customWidth="1"/>
    <col min="11013" max="11017" width="12.7265625" customWidth="1"/>
    <col min="11019" max="11019" width="10" bestFit="1" customWidth="1"/>
    <col min="11020" max="11020" width="12.7265625" bestFit="1" customWidth="1"/>
    <col min="11021" max="11021" width="12" customWidth="1"/>
    <col min="11265" max="11265" width="1.453125" customWidth="1"/>
    <col min="11266" max="11266" width="7.1796875" customWidth="1"/>
    <col min="11267" max="11267" width="8" customWidth="1"/>
    <col min="11268" max="11268" width="55.453125" customWidth="1"/>
    <col min="11269" max="11273" width="12.7265625" customWidth="1"/>
    <col min="11275" max="11275" width="10" bestFit="1" customWidth="1"/>
    <col min="11276" max="11276" width="12.7265625" bestFit="1" customWidth="1"/>
    <col min="11277" max="11277" width="12" customWidth="1"/>
    <col min="11521" max="11521" width="1.453125" customWidth="1"/>
    <col min="11522" max="11522" width="7.1796875" customWidth="1"/>
    <col min="11523" max="11523" width="8" customWidth="1"/>
    <col min="11524" max="11524" width="55.453125" customWidth="1"/>
    <col min="11525" max="11529" width="12.7265625" customWidth="1"/>
    <col min="11531" max="11531" width="10" bestFit="1" customWidth="1"/>
    <col min="11532" max="11532" width="12.7265625" bestFit="1" customWidth="1"/>
    <col min="11533" max="11533" width="12" customWidth="1"/>
    <col min="11777" max="11777" width="1.453125" customWidth="1"/>
    <col min="11778" max="11778" width="7.1796875" customWidth="1"/>
    <col min="11779" max="11779" width="8" customWidth="1"/>
    <col min="11780" max="11780" width="55.453125" customWidth="1"/>
    <col min="11781" max="11785" width="12.7265625" customWidth="1"/>
    <col min="11787" max="11787" width="10" bestFit="1" customWidth="1"/>
    <col min="11788" max="11788" width="12.7265625" bestFit="1" customWidth="1"/>
    <col min="11789" max="11789" width="12" customWidth="1"/>
    <col min="12033" max="12033" width="1.453125" customWidth="1"/>
    <col min="12034" max="12034" width="7.1796875" customWidth="1"/>
    <col min="12035" max="12035" width="8" customWidth="1"/>
    <col min="12036" max="12036" width="55.453125" customWidth="1"/>
    <col min="12037" max="12041" width="12.7265625" customWidth="1"/>
    <col min="12043" max="12043" width="10" bestFit="1" customWidth="1"/>
    <col min="12044" max="12044" width="12.7265625" bestFit="1" customWidth="1"/>
    <col min="12045" max="12045" width="12" customWidth="1"/>
    <col min="12289" max="12289" width="1.453125" customWidth="1"/>
    <col min="12290" max="12290" width="7.1796875" customWidth="1"/>
    <col min="12291" max="12291" width="8" customWidth="1"/>
    <col min="12292" max="12292" width="55.453125" customWidth="1"/>
    <col min="12293" max="12297" width="12.7265625" customWidth="1"/>
    <col min="12299" max="12299" width="10" bestFit="1" customWidth="1"/>
    <col min="12300" max="12300" width="12.7265625" bestFit="1" customWidth="1"/>
    <col min="12301" max="12301" width="12" customWidth="1"/>
    <col min="12545" max="12545" width="1.453125" customWidth="1"/>
    <col min="12546" max="12546" width="7.1796875" customWidth="1"/>
    <col min="12547" max="12547" width="8" customWidth="1"/>
    <col min="12548" max="12548" width="55.453125" customWidth="1"/>
    <col min="12549" max="12553" width="12.7265625" customWidth="1"/>
    <col min="12555" max="12555" width="10" bestFit="1" customWidth="1"/>
    <col min="12556" max="12556" width="12.7265625" bestFit="1" customWidth="1"/>
    <col min="12557" max="12557" width="12" customWidth="1"/>
    <col min="12801" max="12801" width="1.453125" customWidth="1"/>
    <col min="12802" max="12802" width="7.1796875" customWidth="1"/>
    <col min="12803" max="12803" width="8" customWidth="1"/>
    <col min="12804" max="12804" width="55.453125" customWidth="1"/>
    <col min="12805" max="12809" width="12.7265625" customWidth="1"/>
    <col min="12811" max="12811" width="10" bestFit="1" customWidth="1"/>
    <col min="12812" max="12812" width="12.7265625" bestFit="1" customWidth="1"/>
    <col min="12813" max="12813" width="12" customWidth="1"/>
    <col min="13057" max="13057" width="1.453125" customWidth="1"/>
    <col min="13058" max="13058" width="7.1796875" customWidth="1"/>
    <col min="13059" max="13059" width="8" customWidth="1"/>
    <col min="13060" max="13060" width="55.453125" customWidth="1"/>
    <col min="13061" max="13065" width="12.7265625" customWidth="1"/>
    <col min="13067" max="13067" width="10" bestFit="1" customWidth="1"/>
    <col min="13068" max="13068" width="12.7265625" bestFit="1" customWidth="1"/>
    <col min="13069" max="13069" width="12" customWidth="1"/>
    <col min="13313" max="13313" width="1.453125" customWidth="1"/>
    <col min="13314" max="13314" width="7.1796875" customWidth="1"/>
    <col min="13315" max="13315" width="8" customWidth="1"/>
    <col min="13316" max="13316" width="55.453125" customWidth="1"/>
    <col min="13317" max="13321" width="12.7265625" customWidth="1"/>
    <col min="13323" max="13323" width="10" bestFit="1" customWidth="1"/>
    <col min="13324" max="13324" width="12.7265625" bestFit="1" customWidth="1"/>
    <col min="13325" max="13325" width="12" customWidth="1"/>
    <col min="13569" max="13569" width="1.453125" customWidth="1"/>
    <col min="13570" max="13570" width="7.1796875" customWidth="1"/>
    <col min="13571" max="13571" width="8" customWidth="1"/>
    <col min="13572" max="13572" width="55.453125" customWidth="1"/>
    <col min="13573" max="13577" width="12.7265625" customWidth="1"/>
    <col min="13579" max="13579" width="10" bestFit="1" customWidth="1"/>
    <col min="13580" max="13580" width="12.7265625" bestFit="1" customWidth="1"/>
    <col min="13581" max="13581" width="12" customWidth="1"/>
    <col min="13825" max="13825" width="1.453125" customWidth="1"/>
    <col min="13826" max="13826" width="7.1796875" customWidth="1"/>
    <col min="13827" max="13827" width="8" customWidth="1"/>
    <col min="13828" max="13828" width="55.453125" customWidth="1"/>
    <col min="13829" max="13833" width="12.7265625" customWidth="1"/>
    <col min="13835" max="13835" width="10" bestFit="1" customWidth="1"/>
    <col min="13836" max="13836" width="12.7265625" bestFit="1" customWidth="1"/>
    <col min="13837" max="13837" width="12" customWidth="1"/>
    <col min="14081" max="14081" width="1.453125" customWidth="1"/>
    <col min="14082" max="14082" width="7.1796875" customWidth="1"/>
    <col min="14083" max="14083" width="8" customWidth="1"/>
    <col min="14084" max="14084" width="55.453125" customWidth="1"/>
    <col min="14085" max="14089" width="12.7265625" customWidth="1"/>
    <col min="14091" max="14091" width="10" bestFit="1" customWidth="1"/>
    <col min="14092" max="14092" width="12.7265625" bestFit="1" customWidth="1"/>
    <col min="14093" max="14093" width="12" customWidth="1"/>
    <col min="14337" max="14337" width="1.453125" customWidth="1"/>
    <col min="14338" max="14338" width="7.1796875" customWidth="1"/>
    <col min="14339" max="14339" width="8" customWidth="1"/>
    <col min="14340" max="14340" width="55.453125" customWidth="1"/>
    <col min="14341" max="14345" width="12.7265625" customWidth="1"/>
    <col min="14347" max="14347" width="10" bestFit="1" customWidth="1"/>
    <col min="14348" max="14348" width="12.7265625" bestFit="1" customWidth="1"/>
    <col min="14349" max="14349" width="12" customWidth="1"/>
    <col min="14593" max="14593" width="1.453125" customWidth="1"/>
    <col min="14594" max="14594" width="7.1796875" customWidth="1"/>
    <col min="14595" max="14595" width="8" customWidth="1"/>
    <col min="14596" max="14596" width="55.453125" customWidth="1"/>
    <col min="14597" max="14601" width="12.7265625" customWidth="1"/>
    <col min="14603" max="14603" width="10" bestFit="1" customWidth="1"/>
    <col min="14604" max="14604" width="12.7265625" bestFit="1" customWidth="1"/>
    <col min="14605" max="14605" width="12" customWidth="1"/>
    <col min="14849" max="14849" width="1.453125" customWidth="1"/>
    <col min="14850" max="14850" width="7.1796875" customWidth="1"/>
    <col min="14851" max="14851" width="8" customWidth="1"/>
    <col min="14852" max="14852" width="55.453125" customWidth="1"/>
    <col min="14853" max="14857" width="12.7265625" customWidth="1"/>
    <col min="14859" max="14859" width="10" bestFit="1" customWidth="1"/>
    <col min="14860" max="14860" width="12.7265625" bestFit="1" customWidth="1"/>
    <col min="14861" max="14861" width="12" customWidth="1"/>
    <col min="15105" max="15105" width="1.453125" customWidth="1"/>
    <col min="15106" max="15106" width="7.1796875" customWidth="1"/>
    <col min="15107" max="15107" width="8" customWidth="1"/>
    <col min="15108" max="15108" width="55.453125" customWidth="1"/>
    <col min="15109" max="15113" width="12.7265625" customWidth="1"/>
    <col min="15115" max="15115" width="10" bestFit="1" customWidth="1"/>
    <col min="15116" max="15116" width="12.7265625" bestFit="1" customWidth="1"/>
    <col min="15117" max="15117" width="12" customWidth="1"/>
    <col min="15361" max="15361" width="1.453125" customWidth="1"/>
    <col min="15362" max="15362" width="7.1796875" customWidth="1"/>
    <col min="15363" max="15363" width="8" customWidth="1"/>
    <col min="15364" max="15364" width="55.453125" customWidth="1"/>
    <col min="15365" max="15369" width="12.7265625" customWidth="1"/>
    <col min="15371" max="15371" width="10" bestFit="1" customWidth="1"/>
    <col min="15372" max="15372" width="12.7265625" bestFit="1" customWidth="1"/>
    <col min="15373" max="15373" width="12" customWidth="1"/>
    <col min="15617" max="15617" width="1.453125" customWidth="1"/>
    <col min="15618" max="15618" width="7.1796875" customWidth="1"/>
    <col min="15619" max="15619" width="8" customWidth="1"/>
    <col min="15620" max="15620" width="55.453125" customWidth="1"/>
    <col min="15621" max="15625" width="12.7265625" customWidth="1"/>
    <col min="15627" max="15627" width="10" bestFit="1" customWidth="1"/>
    <col min="15628" max="15628" width="12.7265625" bestFit="1" customWidth="1"/>
    <col min="15629" max="15629" width="12" customWidth="1"/>
    <col min="15873" max="15873" width="1.453125" customWidth="1"/>
    <col min="15874" max="15874" width="7.1796875" customWidth="1"/>
    <col min="15875" max="15875" width="8" customWidth="1"/>
    <col min="15876" max="15876" width="55.453125" customWidth="1"/>
    <col min="15877" max="15881" width="12.7265625" customWidth="1"/>
    <col min="15883" max="15883" width="10" bestFit="1" customWidth="1"/>
    <col min="15884" max="15884" width="12.7265625" bestFit="1" customWidth="1"/>
    <col min="15885" max="15885" width="12" customWidth="1"/>
    <col min="16129" max="16129" width="1.453125" customWidth="1"/>
    <col min="16130" max="16130" width="7.1796875" customWidth="1"/>
    <col min="16131" max="16131" width="8" customWidth="1"/>
    <col min="16132" max="16132" width="55.453125" customWidth="1"/>
    <col min="16133" max="16137" width="12.7265625" customWidth="1"/>
    <col min="16139" max="16139" width="10" bestFit="1" customWidth="1"/>
    <col min="16140" max="16140" width="12.7265625" bestFit="1" customWidth="1"/>
    <col min="16141" max="16141" width="12" customWidth="1"/>
  </cols>
  <sheetData>
    <row r="1" spans="2:9" ht="21" customHeight="1" x14ac:dyDescent="0.35">
      <c r="E1" s="1"/>
      <c r="F1" s="1"/>
      <c r="G1" s="1"/>
      <c r="H1" s="1"/>
      <c r="I1" s="1"/>
    </row>
    <row r="2" spans="2:9" ht="18" x14ac:dyDescent="0.4">
      <c r="B2" s="2" t="s">
        <v>0</v>
      </c>
      <c r="C2" s="2"/>
      <c r="D2" s="2"/>
      <c r="E2" s="2"/>
      <c r="F2" s="2"/>
      <c r="G2" s="2"/>
      <c r="H2" s="2"/>
      <c r="I2" s="2"/>
    </row>
    <row r="3" spans="2:9" ht="18.5" thickBot="1" x14ac:dyDescent="0.45">
      <c r="B3" s="3" t="s">
        <v>1</v>
      </c>
      <c r="C3" s="4"/>
      <c r="D3" s="4"/>
      <c r="E3" s="4"/>
      <c r="F3" s="5" t="s">
        <v>2</v>
      </c>
      <c r="G3" s="6"/>
      <c r="H3" s="6"/>
      <c r="I3" s="4"/>
    </row>
    <row r="4" spans="2:9" ht="12.75" customHeight="1" x14ac:dyDescent="0.3">
      <c r="B4" s="7"/>
      <c r="C4" s="8"/>
      <c r="D4" s="9"/>
      <c r="E4" s="10" t="s">
        <v>3</v>
      </c>
      <c r="F4" s="11" t="s">
        <v>4</v>
      </c>
      <c r="G4" s="10" t="s">
        <v>5</v>
      </c>
      <c r="H4" s="10" t="s">
        <v>6</v>
      </c>
      <c r="I4" s="12" t="s">
        <v>7</v>
      </c>
    </row>
    <row r="5" spans="2:9" ht="15.5" x14ac:dyDescent="0.35">
      <c r="B5" s="13"/>
      <c r="C5" s="14" t="s">
        <v>8</v>
      </c>
      <c r="D5" s="15"/>
      <c r="E5" s="16" t="s">
        <v>9</v>
      </c>
      <c r="F5" s="17" t="s">
        <v>9</v>
      </c>
      <c r="G5" s="16" t="s">
        <v>10</v>
      </c>
      <c r="H5" s="16" t="s">
        <v>11</v>
      </c>
      <c r="I5" s="18" t="s">
        <v>11</v>
      </c>
    </row>
    <row r="6" spans="2:9" ht="13.5" thickBot="1" x14ac:dyDescent="0.35">
      <c r="B6" s="19"/>
      <c r="C6" s="20"/>
      <c r="D6" s="21"/>
      <c r="E6" s="22" t="s">
        <v>12</v>
      </c>
      <c r="F6" s="23" t="s">
        <v>12</v>
      </c>
      <c r="G6" s="22" t="s">
        <v>13</v>
      </c>
      <c r="H6" s="24"/>
      <c r="I6" s="25"/>
    </row>
    <row r="7" spans="2:9" ht="8.25" customHeight="1" thickBot="1" x14ac:dyDescent="0.35">
      <c r="B7" s="26"/>
      <c r="E7" s="27"/>
      <c r="F7" s="27"/>
      <c r="G7" s="27"/>
      <c r="H7" s="27"/>
      <c r="I7" s="27"/>
    </row>
    <row r="8" spans="2:9" x14ac:dyDescent="0.3">
      <c r="B8" s="28"/>
      <c r="C8" s="29"/>
      <c r="D8" s="29"/>
      <c r="E8" s="30">
        <v>1</v>
      </c>
      <c r="F8" s="31">
        <v>2</v>
      </c>
      <c r="G8" s="30">
        <v>3</v>
      </c>
      <c r="H8" s="30">
        <v>4</v>
      </c>
      <c r="I8" s="32">
        <v>5</v>
      </c>
    </row>
    <row r="9" spans="2:9" x14ac:dyDescent="0.3">
      <c r="B9" s="33"/>
      <c r="C9" s="34"/>
      <c r="D9" s="35" t="s">
        <v>14</v>
      </c>
      <c r="E9" s="36">
        <v>68128</v>
      </c>
      <c r="F9" s="37">
        <v>58128</v>
      </c>
      <c r="G9" s="38">
        <v>59890</v>
      </c>
      <c r="H9" s="39">
        <f t="shared" ref="H9:H15" si="0">IF(E9&gt;0,G9/E9,0%)</f>
        <v>0.87908055425082199</v>
      </c>
      <c r="I9" s="40">
        <f>IF(F9&gt;0,G9/F9,0%)</f>
        <v>1.0303124139829343</v>
      </c>
    </row>
    <row r="10" spans="2:9" x14ac:dyDescent="0.3">
      <c r="B10" s="41"/>
      <c r="C10" s="26"/>
      <c r="D10" s="42" t="s">
        <v>15</v>
      </c>
      <c r="E10" s="36">
        <v>4500</v>
      </c>
      <c r="F10" s="36">
        <v>0</v>
      </c>
      <c r="G10" s="36">
        <v>0</v>
      </c>
      <c r="H10" s="43">
        <f t="shared" si="0"/>
        <v>0</v>
      </c>
      <c r="I10" s="44">
        <f t="shared" ref="I10:I58" si="1">IF(F10&gt;0,G10/F10,0%)</f>
        <v>0</v>
      </c>
    </row>
    <row r="11" spans="2:9" x14ac:dyDescent="0.3">
      <c r="B11" s="41"/>
      <c r="C11" s="26"/>
      <c r="D11" s="26" t="s">
        <v>16</v>
      </c>
      <c r="E11" s="36">
        <v>1050</v>
      </c>
      <c r="F11" s="36">
        <v>1050</v>
      </c>
      <c r="G11" s="36">
        <v>1110</v>
      </c>
      <c r="H11" s="43">
        <f t="shared" si="0"/>
        <v>1.0571428571428572</v>
      </c>
      <c r="I11" s="44">
        <f t="shared" si="1"/>
        <v>1.0571428571428572</v>
      </c>
    </row>
    <row r="12" spans="2:9" x14ac:dyDescent="0.3">
      <c r="B12" s="41"/>
      <c r="C12" s="26"/>
      <c r="D12" s="42" t="s">
        <v>17</v>
      </c>
      <c r="E12" s="36">
        <v>5200</v>
      </c>
      <c r="F12" s="36">
        <v>5200</v>
      </c>
      <c r="G12" s="36">
        <v>7809</v>
      </c>
      <c r="H12" s="43">
        <f t="shared" si="0"/>
        <v>1.5017307692307693</v>
      </c>
      <c r="I12" s="44">
        <f t="shared" si="1"/>
        <v>1.5017307692307693</v>
      </c>
    </row>
    <row r="13" spans="2:9" x14ac:dyDescent="0.3">
      <c r="B13" s="41"/>
      <c r="C13" s="26"/>
      <c r="D13" s="42" t="s">
        <v>18</v>
      </c>
      <c r="E13" s="36">
        <v>0</v>
      </c>
      <c r="F13" s="36">
        <v>0</v>
      </c>
      <c r="G13" s="45">
        <v>12</v>
      </c>
      <c r="H13" s="43">
        <f t="shared" si="0"/>
        <v>0</v>
      </c>
      <c r="I13" s="44">
        <f t="shared" si="1"/>
        <v>0</v>
      </c>
    </row>
    <row r="14" spans="2:9" x14ac:dyDescent="0.3">
      <c r="B14" s="46" t="s">
        <v>19</v>
      </c>
      <c r="C14" s="47" t="s">
        <v>20</v>
      </c>
      <c r="D14" s="47"/>
      <c r="E14" s="48">
        <f>SUM(E9:E13)</f>
        <v>78878</v>
      </c>
      <c r="F14" s="48">
        <f>SUM(F9:F13)</f>
        <v>64378</v>
      </c>
      <c r="G14" s="48">
        <f>SUM(G9:G13)</f>
        <v>68821</v>
      </c>
      <c r="H14" s="49">
        <f>IF(E14&gt;0,G14/E14,0%)</f>
        <v>0.87249930272065723</v>
      </c>
      <c r="I14" s="50">
        <f t="shared" si="1"/>
        <v>1.069014259529653</v>
      </c>
    </row>
    <row r="15" spans="2:9" x14ac:dyDescent="0.3">
      <c r="B15" s="51"/>
      <c r="C15" s="52"/>
      <c r="D15" s="53" t="s">
        <v>21</v>
      </c>
      <c r="E15" s="54">
        <v>0</v>
      </c>
      <c r="F15" s="54">
        <v>0</v>
      </c>
      <c r="G15" s="54">
        <v>0</v>
      </c>
      <c r="H15" s="43">
        <f t="shared" si="0"/>
        <v>0</v>
      </c>
      <c r="I15" s="44">
        <f>IF(F15&gt;0,G15/F15,0%)</f>
        <v>0</v>
      </c>
    </row>
    <row r="16" spans="2:9" x14ac:dyDescent="0.3">
      <c r="B16" s="55" t="s">
        <v>22</v>
      </c>
      <c r="C16" s="56" t="s">
        <v>23</v>
      </c>
      <c r="D16" s="56"/>
      <c r="E16" s="57">
        <f>SUM(E15)</f>
        <v>0</v>
      </c>
      <c r="F16" s="57">
        <f>SUM(F15)</f>
        <v>0</v>
      </c>
      <c r="G16" s="48">
        <f>SUM(G15)</f>
        <v>0</v>
      </c>
      <c r="H16" s="49">
        <f>IF(E16&gt;0,G16/E16,0%)</f>
        <v>0</v>
      </c>
      <c r="I16" s="50">
        <f>IF(F16&gt;0,G16/F16,0%)</f>
        <v>0</v>
      </c>
    </row>
    <row r="17" spans="1:12" x14ac:dyDescent="0.3">
      <c r="B17" s="58"/>
      <c r="C17" s="59"/>
      <c r="D17" s="60" t="s">
        <v>24</v>
      </c>
      <c r="E17" s="37">
        <v>170</v>
      </c>
      <c r="F17" s="61">
        <v>170</v>
      </c>
      <c r="G17" s="37">
        <v>157</v>
      </c>
      <c r="H17" s="43">
        <f>IF(E17&gt;0,G17/E17,0%)</f>
        <v>0.92352941176470593</v>
      </c>
      <c r="I17" s="62">
        <f t="shared" si="1"/>
        <v>0.92352941176470593</v>
      </c>
    </row>
    <row r="18" spans="1:12" x14ac:dyDescent="0.3">
      <c r="B18" s="58"/>
      <c r="C18" s="59"/>
      <c r="D18" s="60" t="s">
        <v>18</v>
      </c>
      <c r="E18" s="36">
        <v>0</v>
      </c>
      <c r="F18" s="64">
        <v>0</v>
      </c>
      <c r="G18" s="36">
        <v>0</v>
      </c>
      <c r="H18" s="43">
        <f>IF(E18&gt;0,G18/E18,0%)</f>
        <v>0</v>
      </c>
      <c r="I18" s="62">
        <f>IF(F18&gt;0,G18/F18,0%)</f>
        <v>0</v>
      </c>
    </row>
    <row r="19" spans="1:12" x14ac:dyDescent="0.3">
      <c r="B19" s="55" t="s">
        <v>25</v>
      </c>
      <c r="C19" s="56" t="s">
        <v>26</v>
      </c>
      <c r="D19" s="56"/>
      <c r="E19" s="57">
        <f>SUM(E17:E18)</f>
        <v>170</v>
      </c>
      <c r="F19" s="65">
        <f>SUM(F17:F18)</f>
        <v>170</v>
      </c>
      <c r="G19" s="48">
        <f>SUM(G17:G18)</f>
        <v>157</v>
      </c>
      <c r="H19" s="49">
        <f t="shared" ref="H19:H24" si="2">IF(E19&gt;0,G19/E19,0%)</f>
        <v>0.92352941176470593</v>
      </c>
      <c r="I19" s="66">
        <f>IF(F19&gt;0,G19/F19,0%)</f>
        <v>0.92352941176470593</v>
      </c>
    </row>
    <row r="20" spans="1:12" x14ac:dyDescent="0.3">
      <c r="B20" s="33"/>
      <c r="C20" s="34"/>
      <c r="D20" s="35" t="s">
        <v>18</v>
      </c>
      <c r="E20" s="37">
        <v>330</v>
      </c>
      <c r="F20" s="37">
        <v>330</v>
      </c>
      <c r="G20" s="36">
        <v>788</v>
      </c>
      <c r="H20" s="43">
        <f t="shared" si="2"/>
        <v>2.3878787878787877</v>
      </c>
      <c r="I20" s="44">
        <f t="shared" si="1"/>
        <v>2.3878787878787877</v>
      </c>
      <c r="J20" s="67"/>
    </row>
    <row r="21" spans="1:12" x14ac:dyDescent="0.3">
      <c r="A21" s="68"/>
      <c r="B21" s="55" t="s">
        <v>27</v>
      </c>
      <c r="C21" s="56" t="s">
        <v>28</v>
      </c>
      <c r="D21" s="69"/>
      <c r="E21" s="48">
        <f>SUM(E20)</f>
        <v>330</v>
      </c>
      <c r="F21" s="48">
        <f>SUM(F20)</f>
        <v>330</v>
      </c>
      <c r="G21" s="70">
        <f>SUM(G20)</f>
        <v>788</v>
      </c>
      <c r="H21" s="49">
        <f t="shared" si="2"/>
        <v>2.3878787878787877</v>
      </c>
      <c r="I21" s="50">
        <f t="shared" si="1"/>
        <v>2.3878787878787877</v>
      </c>
    </row>
    <row r="22" spans="1:12" x14ac:dyDescent="0.3">
      <c r="B22" s="33"/>
      <c r="C22" s="34"/>
      <c r="D22" s="34" t="s">
        <v>18</v>
      </c>
      <c r="E22" s="37">
        <v>1400</v>
      </c>
      <c r="F22" s="37">
        <v>1400</v>
      </c>
      <c r="G22" s="37">
        <v>1086</v>
      </c>
      <c r="H22" s="39">
        <f t="shared" si="2"/>
        <v>0.77571428571428569</v>
      </c>
      <c r="I22" s="40">
        <f t="shared" si="1"/>
        <v>0.77571428571428569</v>
      </c>
    </row>
    <row r="23" spans="1:12" x14ac:dyDescent="0.3">
      <c r="A23" s="68"/>
      <c r="B23" s="55" t="s">
        <v>29</v>
      </c>
      <c r="C23" s="56" t="s">
        <v>30</v>
      </c>
      <c r="D23" s="69"/>
      <c r="E23" s="48">
        <f>SUM(E22)</f>
        <v>1400</v>
      </c>
      <c r="F23" s="57">
        <f>SUM(F22)</f>
        <v>1400</v>
      </c>
      <c r="G23" s="71">
        <f>SUM(G22)</f>
        <v>1086</v>
      </c>
      <c r="H23" s="72">
        <f t="shared" si="2"/>
        <v>0.77571428571428569</v>
      </c>
      <c r="I23" s="73">
        <f t="shared" si="1"/>
        <v>0.77571428571428569</v>
      </c>
    </row>
    <row r="24" spans="1:12" x14ac:dyDescent="0.3">
      <c r="A24" s="68"/>
      <c r="B24" s="41"/>
      <c r="C24" s="26"/>
      <c r="D24" s="26" t="s">
        <v>24</v>
      </c>
      <c r="E24" s="36">
        <v>0</v>
      </c>
      <c r="F24" s="37">
        <v>0</v>
      </c>
      <c r="G24" s="37">
        <v>4</v>
      </c>
      <c r="H24" s="39">
        <f t="shared" si="2"/>
        <v>0</v>
      </c>
      <c r="I24" s="74">
        <f>IF(F24&gt;0,H24/F24,0%)</f>
        <v>0</v>
      </c>
    </row>
    <row r="25" spans="1:12" ht="13.5" thickBot="1" x14ac:dyDescent="0.35">
      <c r="A25" s="68"/>
      <c r="B25" s="75" t="s">
        <v>31</v>
      </c>
      <c r="C25" s="76" t="s">
        <v>32</v>
      </c>
      <c r="D25" s="76"/>
      <c r="E25" s="77">
        <f>E24</f>
        <v>0</v>
      </c>
      <c r="F25" s="77">
        <f>F24</f>
        <v>0</v>
      </c>
      <c r="G25" s="77">
        <f>G24</f>
        <v>4</v>
      </c>
      <c r="H25" s="49">
        <f>IF(E25&gt;0,G25/E25,0%)</f>
        <v>0</v>
      </c>
      <c r="I25" s="50">
        <f>IF(F25&gt;0,G25/F25,0%)</f>
        <v>0</v>
      </c>
    </row>
    <row r="26" spans="1:12" ht="13.5" thickBot="1" x14ac:dyDescent="0.35">
      <c r="A26" s="78"/>
      <c r="B26" s="79"/>
      <c r="C26" s="80" t="s">
        <v>33</v>
      </c>
      <c r="D26" s="81"/>
      <c r="E26" s="82">
        <f>E14+E19+E21+E23+E25</f>
        <v>80778</v>
      </c>
      <c r="F26" s="82">
        <f>F14+F19+F21+F23+F25</f>
        <v>66278</v>
      </c>
      <c r="G26" s="82">
        <f>G14+G19+G21+G23+G25</f>
        <v>70856</v>
      </c>
      <c r="H26" s="83">
        <f t="shared" ref="H26:H58" si="3">IF(E26&gt;0,G26/E26,0%)</f>
        <v>0.87716952635618606</v>
      </c>
      <c r="I26" s="84">
        <f t="shared" si="1"/>
        <v>1.0690726938048825</v>
      </c>
      <c r="L26" s="85"/>
    </row>
    <row r="27" spans="1:12" x14ac:dyDescent="0.3">
      <c r="B27" s="33"/>
      <c r="C27" s="34"/>
      <c r="D27" s="34" t="s">
        <v>34</v>
      </c>
      <c r="E27" s="37">
        <v>9323</v>
      </c>
      <c r="F27" s="37">
        <v>9432</v>
      </c>
      <c r="G27" s="38">
        <v>9781</v>
      </c>
      <c r="H27" s="86">
        <f t="shared" si="3"/>
        <v>1.0491258178697844</v>
      </c>
      <c r="I27" s="44">
        <f t="shared" si="1"/>
        <v>1.0370016963528415</v>
      </c>
      <c r="J27" s="67"/>
    </row>
    <row r="28" spans="1:12" x14ac:dyDescent="0.3">
      <c r="B28" s="41"/>
      <c r="C28" s="26"/>
      <c r="D28" s="26" t="s">
        <v>35</v>
      </c>
      <c r="E28" s="36">
        <v>0</v>
      </c>
      <c r="F28" s="36">
        <v>0</v>
      </c>
      <c r="G28" s="45">
        <v>0</v>
      </c>
      <c r="H28" s="43">
        <f t="shared" si="3"/>
        <v>0</v>
      </c>
      <c r="I28" s="44">
        <f t="shared" si="1"/>
        <v>0</v>
      </c>
    </row>
    <row r="29" spans="1:12" x14ac:dyDescent="0.3">
      <c r="B29" s="41"/>
      <c r="C29" s="26"/>
      <c r="D29" s="42" t="s">
        <v>36</v>
      </c>
      <c r="E29" s="36">
        <v>0</v>
      </c>
      <c r="F29" s="36">
        <v>0</v>
      </c>
      <c r="G29" s="36">
        <v>0</v>
      </c>
      <c r="H29" s="43">
        <f t="shared" si="3"/>
        <v>0</v>
      </c>
      <c r="I29" s="44">
        <f t="shared" si="1"/>
        <v>0</v>
      </c>
    </row>
    <row r="30" spans="1:12" x14ac:dyDescent="0.3">
      <c r="A30" s="78"/>
      <c r="B30" s="55" t="s">
        <v>37</v>
      </c>
      <c r="C30" s="56" t="s">
        <v>38</v>
      </c>
      <c r="D30" s="56"/>
      <c r="E30" s="87">
        <f>SUM(E27:E29)</f>
        <v>9323</v>
      </c>
      <c r="F30" s="87">
        <f>SUM(F27:F29)</f>
        <v>9432</v>
      </c>
      <c r="G30" s="87">
        <f>SUM(G27:G29)</f>
        <v>9781</v>
      </c>
      <c r="H30" s="49">
        <f t="shared" si="3"/>
        <v>1.0491258178697844</v>
      </c>
      <c r="I30" s="50">
        <f t="shared" si="1"/>
        <v>1.0370016963528415</v>
      </c>
    </row>
    <row r="31" spans="1:12" x14ac:dyDescent="0.3">
      <c r="B31" s="51"/>
      <c r="C31" s="52"/>
      <c r="D31" s="53" t="s">
        <v>21</v>
      </c>
      <c r="E31" s="88">
        <v>3453</v>
      </c>
      <c r="F31" s="88">
        <v>3453</v>
      </c>
      <c r="G31" s="89">
        <v>4185</v>
      </c>
      <c r="H31" s="39">
        <f t="shared" si="3"/>
        <v>1.2119895742832321</v>
      </c>
      <c r="I31" s="40">
        <f>IF(F31&gt;0,G31/F31,0%)</f>
        <v>1.2119895742832321</v>
      </c>
      <c r="J31" s="90"/>
    </row>
    <row r="32" spans="1:12" x14ac:dyDescent="0.3">
      <c r="B32" s="55" t="s">
        <v>22</v>
      </c>
      <c r="C32" s="56" t="s">
        <v>23</v>
      </c>
      <c r="D32" s="56"/>
      <c r="E32" s="48">
        <f>SUM(E31)</f>
        <v>3453</v>
      </c>
      <c r="F32" s="48">
        <f>SUM(F31)</f>
        <v>3453</v>
      </c>
      <c r="G32" s="48">
        <f>SUM(G31:G31)</f>
        <v>4185</v>
      </c>
      <c r="H32" s="49">
        <f t="shared" si="3"/>
        <v>1.2119895742832321</v>
      </c>
      <c r="I32" s="50">
        <f t="shared" si="1"/>
        <v>1.2119895742832321</v>
      </c>
    </row>
    <row r="33" spans="1:12" x14ac:dyDescent="0.3">
      <c r="B33" s="51"/>
      <c r="C33" s="52"/>
      <c r="D33" s="89" t="s">
        <v>39</v>
      </c>
      <c r="E33" s="88">
        <v>0</v>
      </c>
      <c r="F33" s="88">
        <v>115</v>
      </c>
      <c r="G33" s="89">
        <v>127</v>
      </c>
      <c r="H33" s="39">
        <f t="shared" si="3"/>
        <v>0</v>
      </c>
      <c r="I33" s="40">
        <f>IF(F33&gt;0,G33/F33,0%)</f>
        <v>1.1043478260869566</v>
      </c>
    </row>
    <row r="34" spans="1:12" x14ac:dyDescent="0.3">
      <c r="B34" s="55"/>
      <c r="C34" s="56" t="s">
        <v>40</v>
      </c>
      <c r="D34" s="56"/>
      <c r="E34" s="48">
        <v>0</v>
      </c>
      <c r="F34" s="48">
        <f>F33</f>
        <v>115</v>
      </c>
      <c r="G34" s="48">
        <f>SUM(G33)</f>
        <v>127</v>
      </c>
      <c r="H34" s="49">
        <f t="shared" si="3"/>
        <v>0</v>
      </c>
      <c r="I34" s="50">
        <f>IF(F34&gt;0,G34/F34,0%)</f>
        <v>1.1043478260869566</v>
      </c>
    </row>
    <row r="35" spans="1:12" x14ac:dyDescent="0.3">
      <c r="B35" s="91"/>
      <c r="C35" s="92"/>
      <c r="D35" s="93" t="s">
        <v>41</v>
      </c>
      <c r="E35" s="54">
        <v>0</v>
      </c>
      <c r="F35" s="54">
        <v>0</v>
      </c>
      <c r="G35" s="94">
        <v>0</v>
      </c>
      <c r="H35" s="39">
        <f t="shared" si="3"/>
        <v>0</v>
      </c>
      <c r="I35" s="40">
        <f>IF(F35&gt;0,G35/F35,0%)</f>
        <v>0</v>
      </c>
    </row>
    <row r="36" spans="1:12" x14ac:dyDescent="0.3">
      <c r="B36" s="91"/>
      <c r="C36" s="92"/>
      <c r="D36" s="93" t="s">
        <v>42</v>
      </c>
      <c r="E36" s="54">
        <v>3</v>
      </c>
      <c r="F36" s="54">
        <v>134</v>
      </c>
      <c r="G36" s="94">
        <v>244</v>
      </c>
      <c r="H36" s="43">
        <f t="shared" si="3"/>
        <v>81.333333333333329</v>
      </c>
      <c r="I36" s="44">
        <f t="shared" si="1"/>
        <v>1.8208955223880596</v>
      </c>
    </row>
    <row r="37" spans="1:12" x14ac:dyDescent="0.3">
      <c r="B37" s="55" t="s">
        <v>27</v>
      </c>
      <c r="C37" s="56" t="s">
        <v>28</v>
      </c>
      <c r="D37" s="56"/>
      <c r="E37" s="48">
        <f>SUM(E35:E36)</f>
        <v>3</v>
      </c>
      <c r="F37" s="48">
        <f>SUM(F35:F36)</f>
        <v>134</v>
      </c>
      <c r="G37" s="48">
        <f>SUM(G35:G36)</f>
        <v>244</v>
      </c>
      <c r="H37" s="49">
        <f t="shared" si="3"/>
        <v>81.333333333333329</v>
      </c>
      <c r="I37" s="50">
        <f t="shared" si="1"/>
        <v>1.8208955223880596</v>
      </c>
    </row>
    <row r="38" spans="1:12" x14ac:dyDescent="0.3">
      <c r="B38" s="95" t="s">
        <v>43</v>
      </c>
      <c r="C38" s="96" t="s">
        <v>44</v>
      </c>
      <c r="D38" s="96"/>
      <c r="E38" s="57">
        <v>0</v>
      </c>
      <c r="F38" s="57">
        <v>0</v>
      </c>
      <c r="G38" s="71">
        <v>6</v>
      </c>
      <c r="H38" s="49">
        <f t="shared" si="3"/>
        <v>0</v>
      </c>
      <c r="I38" s="50">
        <f t="shared" si="1"/>
        <v>0</v>
      </c>
      <c r="J38" s="97"/>
    </row>
    <row r="39" spans="1:12" x14ac:dyDescent="0.3">
      <c r="B39" s="33"/>
      <c r="C39" s="34"/>
      <c r="D39" s="34" t="s">
        <v>45</v>
      </c>
      <c r="E39" s="37">
        <f>4190-E19</f>
        <v>4020</v>
      </c>
      <c r="F39" s="37">
        <f>4449-F19</f>
        <v>4279</v>
      </c>
      <c r="G39" s="37">
        <f>6676-G19</f>
        <v>6519</v>
      </c>
      <c r="H39" s="39">
        <f t="shared" si="3"/>
        <v>1.621641791044776</v>
      </c>
      <c r="I39" s="40">
        <f t="shared" si="1"/>
        <v>1.5234867959803693</v>
      </c>
      <c r="J39" s="98"/>
      <c r="L39"/>
    </row>
    <row r="40" spans="1:12" x14ac:dyDescent="0.3">
      <c r="B40" s="41"/>
      <c r="C40" s="26"/>
      <c r="D40" s="42" t="s">
        <v>46</v>
      </c>
      <c r="E40" s="36">
        <v>8718</v>
      </c>
      <c r="F40" s="36">
        <v>12218</v>
      </c>
      <c r="G40" s="36">
        <v>11694</v>
      </c>
      <c r="H40" s="43">
        <f t="shared" si="3"/>
        <v>1.3413626978664832</v>
      </c>
      <c r="I40" s="44">
        <f t="shared" si="1"/>
        <v>0.95711245703061054</v>
      </c>
      <c r="L40"/>
    </row>
    <row r="41" spans="1:12" x14ac:dyDescent="0.3">
      <c r="A41" s="78"/>
      <c r="B41" s="55" t="s">
        <v>25</v>
      </c>
      <c r="C41" s="56" t="s">
        <v>26</v>
      </c>
      <c r="D41" s="56"/>
      <c r="E41" s="48">
        <f>SUM(E39:E40)</f>
        <v>12738</v>
      </c>
      <c r="F41" s="48">
        <f>SUM(F39:F40)</f>
        <v>16497</v>
      </c>
      <c r="G41" s="48">
        <f>SUM(G39:G40)</f>
        <v>18213</v>
      </c>
      <c r="H41" s="49">
        <f>IF(E41&gt;0,G41/E41,0%)</f>
        <v>1.4298162976919453</v>
      </c>
      <c r="I41" s="50">
        <f t="shared" si="1"/>
        <v>1.1040189125295508</v>
      </c>
      <c r="L41"/>
    </row>
    <row r="42" spans="1:12" x14ac:dyDescent="0.3">
      <c r="A42" s="78"/>
      <c r="B42" s="99"/>
      <c r="C42" s="78"/>
      <c r="D42" s="100" t="s">
        <v>47</v>
      </c>
      <c r="E42" s="101">
        <v>187286</v>
      </c>
      <c r="F42" s="101">
        <v>189486</v>
      </c>
      <c r="G42" s="102">
        <v>207799</v>
      </c>
      <c r="H42" s="43">
        <f t="shared" si="3"/>
        <v>1.1095276742522131</v>
      </c>
      <c r="I42" s="44">
        <f t="shared" si="1"/>
        <v>1.0966456624763834</v>
      </c>
      <c r="J42" s="103"/>
      <c r="L42"/>
    </row>
    <row r="43" spans="1:12" x14ac:dyDescent="0.3">
      <c r="A43" s="78"/>
      <c r="B43" s="55" t="s">
        <v>48</v>
      </c>
      <c r="C43" s="56" t="s">
        <v>49</v>
      </c>
      <c r="D43" s="56"/>
      <c r="E43" s="48">
        <f>E42</f>
        <v>187286</v>
      </c>
      <c r="F43" s="48">
        <f>F42</f>
        <v>189486</v>
      </c>
      <c r="G43" s="48">
        <f>G42</f>
        <v>207799</v>
      </c>
      <c r="H43" s="49">
        <f t="shared" si="3"/>
        <v>1.1095276742522131</v>
      </c>
      <c r="I43" s="50">
        <f t="shared" si="1"/>
        <v>1.0966456624763834</v>
      </c>
      <c r="L43"/>
    </row>
    <row r="44" spans="1:12" x14ac:dyDescent="0.3">
      <c r="A44" s="104"/>
      <c r="B44" s="105"/>
      <c r="C44" s="106"/>
      <c r="D44" s="53" t="s">
        <v>50</v>
      </c>
      <c r="E44" s="88">
        <v>0</v>
      </c>
      <c r="F44" s="88">
        <v>0</v>
      </c>
      <c r="G44" s="89">
        <v>0</v>
      </c>
      <c r="H44" s="39">
        <f t="shared" si="3"/>
        <v>0</v>
      </c>
      <c r="I44" s="40">
        <f>IF(F44&gt;0,G44/F44,0%)</f>
        <v>0</v>
      </c>
      <c r="L44"/>
    </row>
    <row r="45" spans="1:12" x14ac:dyDescent="0.3">
      <c r="A45" s="104"/>
      <c r="B45" s="99"/>
      <c r="C45" s="78"/>
      <c r="D45" s="107" t="s">
        <v>51</v>
      </c>
      <c r="E45" s="101">
        <v>9000</v>
      </c>
      <c r="F45" s="101">
        <v>9000</v>
      </c>
      <c r="G45" s="102">
        <v>13124</v>
      </c>
      <c r="H45" s="43">
        <f t="shared" si="3"/>
        <v>1.4582222222222223</v>
      </c>
      <c r="I45" s="44">
        <f t="shared" si="1"/>
        <v>1.4582222222222223</v>
      </c>
      <c r="J45" s="107"/>
      <c r="L45"/>
    </row>
    <row r="46" spans="1:12" x14ac:dyDescent="0.3">
      <c r="A46" s="104"/>
      <c r="B46" s="55" t="s">
        <v>31</v>
      </c>
      <c r="C46" s="56" t="s">
        <v>32</v>
      </c>
      <c r="D46" s="56"/>
      <c r="E46" s="48">
        <f>SUM(E44:E45)</f>
        <v>9000</v>
      </c>
      <c r="F46" s="48">
        <f>SUM(F44:F45)</f>
        <v>9000</v>
      </c>
      <c r="G46" s="48">
        <f>SUM(G44:G45)</f>
        <v>13124</v>
      </c>
      <c r="H46" s="49">
        <f>IF(E46&gt;0,G46/E46,0%)</f>
        <v>1.4582222222222223</v>
      </c>
      <c r="I46" s="50">
        <f t="shared" si="1"/>
        <v>1.4582222222222223</v>
      </c>
      <c r="L46"/>
    </row>
    <row r="47" spans="1:12" x14ac:dyDescent="0.3">
      <c r="B47" s="55" t="s">
        <v>29</v>
      </c>
      <c r="C47" s="56" t="s">
        <v>30</v>
      </c>
      <c r="D47" s="56"/>
      <c r="E47" s="108">
        <f>2500-E22</f>
        <v>1100</v>
      </c>
      <c r="F47" s="108">
        <f>2500-F22</f>
        <v>1100</v>
      </c>
      <c r="G47" s="108">
        <f>2081-G22</f>
        <v>995</v>
      </c>
      <c r="H47" s="109">
        <f t="shared" si="3"/>
        <v>0.90454545454545454</v>
      </c>
      <c r="I47" s="110">
        <f t="shared" si="1"/>
        <v>0.90454545454545454</v>
      </c>
      <c r="L47" s="107"/>
    </row>
    <row r="48" spans="1:12" ht="12.5" x14ac:dyDescent="0.25">
      <c r="B48" s="111"/>
      <c r="C48" s="112"/>
      <c r="D48" s="113" t="s">
        <v>52</v>
      </c>
      <c r="E48" s="114">
        <v>4986</v>
      </c>
      <c r="F48" s="114">
        <v>54684</v>
      </c>
      <c r="G48" s="115">
        <v>59545</v>
      </c>
      <c r="H48" s="39">
        <f t="shared" si="3"/>
        <v>11.942438828720418</v>
      </c>
      <c r="I48" s="40">
        <f t="shared" si="1"/>
        <v>1.0888925462658181</v>
      </c>
      <c r="L48"/>
    </row>
    <row r="49" spans="1:15" ht="13.5" thickBot="1" x14ac:dyDescent="0.35">
      <c r="B49" s="95" t="s">
        <v>19</v>
      </c>
      <c r="C49" s="96" t="s">
        <v>20</v>
      </c>
      <c r="D49" s="96"/>
      <c r="E49" s="57">
        <f>SUM(E48:E48)</f>
        <v>4986</v>
      </c>
      <c r="F49" s="57">
        <f>SUM(F48:F48)</f>
        <v>54684</v>
      </c>
      <c r="G49" s="71">
        <f>SUM(G48:G48)</f>
        <v>59545</v>
      </c>
      <c r="H49" s="72">
        <f t="shared" si="3"/>
        <v>11.942438828720418</v>
      </c>
      <c r="I49" s="73">
        <f t="shared" si="1"/>
        <v>1.0888925462658181</v>
      </c>
      <c r="L49"/>
    </row>
    <row r="50" spans="1:15" ht="13.5" thickBot="1" x14ac:dyDescent="0.35">
      <c r="A50" s="78"/>
      <c r="B50" s="116"/>
      <c r="C50" s="117" t="s">
        <v>53</v>
      </c>
      <c r="D50" s="118"/>
      <c r="E50" s="82">
        <f>E30+E32+E37+E41+E43+E46+E47+E49</f>
        <v>227889</v>
      </c>
      <c r="F50" s="82">
        <f>F30+F32+F34+F37+F41+F43+F46+F47+F49</f>
        <v>283901</v>
      </c>
      <c r="G50" s="82">
        <f>G30+G32+G34+G37+G38+G41+G43+G46+G47+G49</f>
        <v>314019</v>
      </c>
      <c r="H50" s="83">
        <f t="shared" si="3"/>
        <v>1.377947158485052</v>
      </c>
      <c r="I50" s="84">
        <f t="shared" si="1"/>
        <v>1.1060862765541508</v>
      </c>
      <c r="L50"/>
    </row>
    <row r="51" spans="1:15" x14ac:dyDescent="0.3">
      <c r="A51" s="78"/>
      <c r="B51" s="119"/>
      <c r="C51" s="120"/>
      <c r="D51" s="121" t="s">
        <v>54</v>
      </c>
      <c r="E51" s="122">
        <v>7750</v>
      </c>
      <c r="F51" s="122">
        <v>7750</v>
      </c>
      <c r="G51" s="123">
        <v>0</v>
      </c>
      <c r="H51" s="86">
        <f>IF(E51&gt;0,G51/E51,0%)</f>
        <v>0</v>
      </c>
      <c r="I51" s="124">
        <f>IF(F51&gt;0,G51/F51,0%)</f>
        <v>0</v>
      </c>
      <c r="L51"/>
    </row>
    <row r="52" spans="1:15" x14ac:dyDescent="0.3">
      <c r="A52" s="78"/>
      <c r="B52" s="99"/>
      <c r="C52" s="78"/>
      <c r="D52" s="125" t="s">
        <v>55</v>
      </c>
      <c r="E52" s="101">
        <v>1500</v>
      </c>
      <c r="F52" s="101">
        <v>1500</v>
      </c>
      <c r="G52" s="102">
        <v>2070</v>
      </c>
      <c r="H52" s="43">
        <f t="shared" si="3"/>
        <v>1.38</v>
      </c>
      <c r="I52" s="44">
        <f t="shared" si="1"/>
        <v>1.38</v>
      </c>
      <c r="J52" s="103"/>
      <c r="L52"/>
      <c r="O52" s="107"/>
    </row>
    <row r="53" spans="1:15" ht="13.5" thickBot="1" x14ac:dyDescent="0.35">
      <c r="A53" s="78"/>
      <c r="B53" s="95" t="s">
        <v>31</v>
      </c>
      <c r="C53" s="96" t="s">
        <v>32</v>
      </c>
      <c r="D53" s="96"/>
      <c r="E53" s="57">
        <f>SUM(E51:E52)</f>
        <v>9250</v>
      </c>
      <c r="F53" s="57">
        <f>SUM(F51:F52)</f>
        <v>9250</v>
      </c>
      <c r="G53" s="57">
        <f>SUM(G51:G52)</f>
        <v>2070</v>
      </c>
      <c r="H53" s="72">
        <f>IF(E53&gt;0,G53/E53,0%)</f>
        <v>0.22378378378378377</v>
      </c>
      <c r="I53" s="73">
        <f t="shared" si="1"/>
        <v>0.22378378378378377</v>
      </c>
      <c r="L53"/>
      <c r="O53" s="107"/>
    </row>
    <row r="54" spans="1:15" ht="13.5" thickBot="1" x14ac:dyDescent="0.35">
      <c r="B54" s="116"/>
      <c r="C54" s="117" t="s">
        <v>56</v>
      </c>
      <c r="D54" s="126"/>
      <c r="E54" s="82">
        <f>E53</f>
        <v>9250</v>
      </c>
      <c r="F54" s="82">
        <f>F53</f>
        <v>9250</v>
      </c>
      <c r="G54" s="82">
        <f>G53</f>
        <v>2070</v>
      </c>
      <c r="H54" s="83">
        <f>IF(E54&gt;0,G54/E54,0%)</f>
        <v>0.22378378378378377</v>
      </c>
      <c r="I54" s="84">
        <f t="shared" si="1"/>
        <v>0.22378378378378377</v>
      </c>
      <c r="L54"/>
      <c r="O54" s="107"/>
    </row>
    <row r="55" spans="1:15" ht="13.5" thickBot="1" x14ac:dyDescent="0.35">
      <c r="B55" s="127" t="s">
        <v>57</v>
      </c>
      <c r="C55" s="128"/>
      <c r="D55" s="128"/>
      <c r="E55" s="129">
        <f>E26+E50+E54</f>
        <v>317917</v>
      </c>
      <c r="F55" s="129">
        <f>F26+F50+F54</f>
        <v>359429</v>
      </c>
      <c r="G55" s="130">
        <f>G26+G50+G54</f>
        <v>386945</v>
      </c>
      <c r="H55" s="131">
        <f t="shared" si="3"/>
        <v>1.2171258536032989</v>
      </c>
      <c r="I55" s="132">
        <f t="shared" si="1"/>
        <v>1.076554757685106</v>
      </c>
      <c r="L55"/>
    </row>
    <row r="56" spans="1:15" ht="13.5" customHeight="1" thickBot="1" x14ac:dyDescent="0.35">
      <c r="B56" s="116"/>
      <c r="C56" s="117" t="s">
        <v>58</v>
      </c>
      <c r="D56" s="118"/>
      <c r="E56" s="82">
        <v>348321</v>
      </c>
      <c r="F56" s="133">
        <v>406413</v>
      </c>
      <c r="G56" s="134">
        <v>404037</v>
      </c>
      <c r="H56" s="83">
        <f t="shared" si="3"/>
        <v>1.1599559027448818</v>
      </c>
      <c r="I56" s="84">
        <f t="shared" si="1"/>
        <v>0.99415373031866594</v>
      </c>
      <c r="J56" s="135"/>
      <c r="K56" s="90"/>
      <c r="L56"/>
      <c r="M56" s="98"/>
    </row>
    <row r="57" spans="1:15" ht="13.5" thickBot="1" x14ac:dyDescent="0.35">
      <c r="B57" s="136" t="s">
        <v>59</v>
      </c>
      <c r="C57" s="137"/>
      <c r="D57" s="137"/>
      <c r="E57" s="129">
        <f>E55+E56</f>
        <v>666238</v>
      </c>
      <c r="F57" s="129">
        <f>F55+F56</f>
        <v>765842</v>
      </c>
      <c r="G57" s="129">
        <f>G55+G56</f>
        <v>790982</v>
      </c>
      <c r="H57" s="131">
        <f t="shared" si="3"/>
        <v>1.1872363930006995</v>
      </c>
      <c r="I57" s="132">
        <f t="shared" si="1"/>
        <v>1.032826614366932</v>
      </c>
      <c r="L57"/>
    </row>
    <row r="58" spans="1:15" ht="13.5" thickBot="1" x14ac:dyDescent="0.35">
      <c r="B58" s="116"/>
      <c r="C58" s="117" t="s">
        <v>60</v>
      </c>
      <c r="D58" s="118"/>
      <c r="E58" s="82">
        <v>48878</v>
      </c>
      <c r="F58" s="82">
        <v>4990</v>
      </c>
      <c r="G58" s="134">
        <v>-89017</v>
      </c>
      <c r="H58" s="83">
        <f t="shared" si="3"/>
        <v>-1.8212079053971111</v>
      </c>
      <c r="I58" s="84">
        <f t="shared" si="1"/>
        <v>-17.839078156312624</v>
      </c>
      <c r="L58"/>
      <c r="N58" s="78"/>
    </row>
    <row r="59" spans="1:15" ht="13.5" thickBot="1" x14ac:dyDescent="0.35">
      <c r="B59" s="116"/>
      <c r="C59" s="117" t="s">
        <v>61</v>
      </c>
      <c r="D59" s="118"/>
      <c r="E59" s="82">
        <v>-6250</v>
      </c>
      <c r="F59" s="82">
        <v>-6250</v>
      </c>
      <c r="G59" s="134">
        <v>-6250</v>
      </c>
      <c r="H59" s="138">
        <f>G59/E59</f>
        <v>1</v>
      </c>
      <c r="I59" s="139">
        <f>G59/F59</f>
        <v>1</v>
      </c>
      <c r="L59"/>
      <c r="N59" s="78"/>
    </row>
    <row r="60" spans="1:15" ht="13.5" thickBot="1" x14ac:dyDescent="0.35">
      <c r="B60" s="136" t="s">
        <v>62</v>
      </c>
      <c r="C60" s="140"/>
      <c r="D60" s="137"/>
      <c r="E60" s="129">
        <f>SUM(E57:E59)</f>
        <v>708866</v>
      </c>
      <c r="F60" s="129">
        <f>SUM(F57:F59)</f>
        <v>764582</v>
      </c>
      <c r="G60" s="129">
        <f>SUM(G57:G59)</f>
        <v>695715</v>
      </c>
      <c r="H60" s="131">
        <f>IF(E60&gt;0,G60/E60,0%)</f>
        <v>0.98144783358208743</v>
      </c>
      <c r="I60" s="132">
        <f>IF(F60&gt;0,G60/F60,0%)</f>
        <v>0.90992856227324215</v>
      </c>
      <c r="L60"/>
    </row>
    <row r="61" spans="1:15" x14ac:dyDescent="0.25">
      <c r="B61" s="141"/>
      <c r="C61" s="142"/>
      <c r="D61" s="142"/>
      <c r="E61" s="141"/>
      <c r="F61" s="141"/>
      <c r="G61" s="141"/>
      <c r="H61" s="141"/>
      <c r="I61" s="141"/>
      <c r="L61"/>
    </row>
    <row r="62" spans="1:15" x14ac:dyDescent="0.3">
      <c r="B62" s="143"/>
      <c r="L62"/>
    </row>
    <row r="63" spans="1:15" x14ac:dyDescent="0.3">
      <c r="C63" s="144"/>
      <c r="D63" s="144"/>
      <c r="L63"/>
    </row>
    <row r="64" spans="1:15" x14ac:dyDescent="0.3">
      <c r="B64" s="143"/>
      <c r="L64"/>
    </row>
  </sheetData>
  <mergeCells count="3">
    <mergeCell ref="E1:I1"/>
    <mergeCell ref="B3:E3"/>
    <mergeCell ref="F3:I3"/>
  </mergeCells>
  <pageMargins left="0.59055118110236227" right="0.15748031496062992" top="0.62992125984251968" bottom="0.98425196850393704" header="0.35433070866141736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Příjmy tab. č.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Jedlička Martin</dc:creator>
  <cp:lastModifiedBy>Jedlička Martin</cp:lastModifiedBy>
  <dcterms:created xsi:type="dcterms:W3CDTF">2025-06-11T11:39:20Z</dcterms:created>
  <dcterms:modified xsi:type="dcterms:W3CDTF">2025-06-11T11:39:40Z</dcterms:modified>
</cp:coreProperties>
</file>