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Výsledek hosp. PO tab. č. 9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Print_Area" localSheetId="0">#REF!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F35" i="1"/>
  <c r="E35"/>
  <c r="G35" s="1"/>
  <c r="F34"/>
  <c r="G34" s="1"/>
  <c r="E34"/>
  <c r="F31"/>
  <c r="E31"/>
  <c r="G31" s="1"/>
  <c r="F30"/>
  <c r="G30" s="1"/>
  <c r="E30"/>
  <c r="F29"/>
  <c r="E29"/>
  <c r="G29" s="1"/>
  <c r="F28"/>
  <c r="G28" s="1"/>
  <c r="E28"/>
  <c r="F27"/>
  <c r="E27"/>
  <c r="G27" s="1"/>
  <c r="F26"/>
  <c r="G26" s="1"/>
  <c r="E26"/>
  <c r="F25"/>
  <c r="E25"/>
  <c r="G25" s="1"/>
  <c r="F24"/>
  <c r="G24" s="1"/>
  <c r="E24"/>
  <c r="F23"/>
  <c r="E23"/>
  <c r="G23" s="1"/>
  <c r="F20"/>
  <c r="G20" s="1"/>
  <c r="E20"/>
  <c r="F19"/>
  <c r="E19"/>
  <c r="G19" s="1"/>
  <c r="F18"/>
  <c r="G18" s="1"/>
  <c r="E18"/>
  <c r="F17"/>
  <c r="E17"/>
  <c r="G17" s="1"/>
  <c r="F16"/>
  <c r="G16" s="1"/>
  <c r="E16"/>
  <c r="F15"/>
  <c r="E15"/>
  <c r="G15" s="1"/>
  <c r="F14"/>
  <c r="G14" s="1"/>
  <c r="E14"/>
  <c r="F13"/>
  <c r="E13"/>
  <c r="G13" s="1"/>
  <c r="F12"/>
  <c r="G12" s="1"/>
  <c r="E12"/>
  <c r="F11"/>
  <c r="E11"/>
  <c r="G11" s="1"/>
  <c r="F10"/>
  <c r="G10" s="1"/>
  <c r="E10"/>
</calcChain>
</file>

<file path=xl/sharedStrings.xml><?xml version="1.0" encoding="utf-8"?>
<sst xmlns="http://schemas.openxmlformats.org/spreadsheetml/2006/main" count="56" uniqueCount="46">
  <si>
    <t xml:space="preserve">Výsledek hospodaření příspěvkových organizací zřízených SMO, MOb MOaP za rok 2012 (v Kč) </t>
  </si>
  <si>
    <t>tabulka č. 9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</si>
  <si>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</si>
  <si>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</si>
  <si>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</si>
  <si>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</si>
  <si>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</si>
  <si>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</si>
  <si>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</si>
  <si>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k 31. 12. 2012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</si>
  <si>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</si>
  <si>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</si>
  <si>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</si>
  <si>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</si>
  <si>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</si>
  <si>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</si>
  <si>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</si>
  <si>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</si>
  <si>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</si>
  <si>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</si>
  <si>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</si>
  <si>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</si>
  <si>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</si>
  <si>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</si>
  <si>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</si>
  <si>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</si>
  <si>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</si>
  <si>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</si>
  <si>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</si>
  <si>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</si>
  <si>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ZŠW Ostrava, Gen. Píky 13B, PO</t>
  </si>
  <si>
    <t>ZŠ Ostrava, Gajdošova 9, PO</t>
  </si>
  <si>
    <t>ZŠ Ostrava, Zelená 42, PO</t>
  </si>
  <si>
    <t>ZŠ Ostrava, Nádražní 117, PO</t>
  </si>
  <si>
    <t>ZŠ Ostrava, Kounicova 2, PO</t>
  </si>
  <si>
    <t>ZŠ Ostrava, Matiční 5, PO</t>
  </si>
  <si>
    <t>ZŠaMŠ Ostrava, Ostrčilova 1,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</si>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</sst>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31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32" applyNumberFormat="0" applyFill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35" applyNumberFormat="0" applyAlignment="0" applyProtection="0"/>
    <xf numFmtId="0" fontId="20" fillId="12" borderId="31" applyNumberFormat="0" applyAlignment="0" applyProtection="0"/>
    <xf numFmtId="0" fontId="21" fillId="0" borderId="36" applyNumberFormat="0" applyFill="0" applyAlignment="0" applyProtection="0"/>
    <xf numFmtId="0" fontId="22" fillId="27" borderId="0" applyNumberFormat="0" applyBorder="0" applyAlignment="0" applyProtection="0"/>
    <xf numFmtId="0" fontId="7" fillId="0" borderId="0"/>
    <xf numFmtId="0" fontId="10" fillId="28" borderId="37" applyNumberFormat="0" applyFont="0" applyAlignment="0" applyProtection="0"/>
    <xf numFmtId="0" fontId="24" fillId="25" borderId="38" applyNumberFormat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  <xf numFmtId="0" fontId="27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right"/>
    </xf>
    <xf numFmtId="0" fontId="2" fillId="2" borderId="0" xfId="0" applyFont="1" applyFill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8" xfId="0" applyBorder="1"/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5" borderId="0" xfId="0" applyFont="1" applyFill="1" applyBorder="1"/>
    <xf numFmtId="0" fontId="5" fillId="5" borderId="0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4" fontId="5" fillId="0" borderId="0" xfId="0" applyNumberFormat="1" applyFont="1" applyBorder="1"/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4" fontId="5" fillId="0" borderId="21" xfId="0" applyNumberFormat="1" applyFont="1" applyBorder="1"/>
    <xf numFmtId="4" fontId="5" fillId="0" borderId="22" xfId="0" applyNumberFormat="1" applyFont="1" applyBorder="1"/>
    <xf numFmtId="4" fontId="5" fillId="6" borderId="0" xfId="0" applyNumberFormat="1" applyFont="1" applyFill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14" xfId="0" applyFont="1" applyBorder="1"/>
    <xf numFmtId="4" fontId="5" fillId="0" borderId="25" xfId="0" applyNumberFormat="1" applyFont="1" applyBorder="1"/>
    <xf numFmtId="4" fontId="5" fillId="0" borderId="26" xfId="0" applyNumberFormat="1" applyFont="1" applyBorder="1"/>
    <xf numFmtId="4" fontId="5" fillId="0" borderId="27" xfId="0" applyNumberFormat="1" applyFont="1" applyBorder="1"/>
    <xf numFmtId="0" fontId="5" fillId="0" borderId="18" xfId="0" applyFont="1" applyFill="1" applyBorder="1"/>
    <xf numFmtId="0" fontId="0" fillId="0" borderId="19" xfId="0" applyBorder="1"/>
    <xf numFmtId="0" fontId="0" fillId="0" borderId="20" xfId="0" applyBorder="1"/>
    <xf numFmtId="0" fontId="5" fillId="0" borderId="13" xfId="0" applyFont="1" applyBorder="1" applyAlignment="1">
      <alignment horizontal="center"/>
    </xf>
    <xf numFmtId="0" fontId="5" fillId="0" borderId="28" xfId="0" applyFont="1" applyFill="1" applyBorder="1"/>
    <xf numFmtId="0" fontId="0" fillId="0" borderId="29" xfId="0" applyBorder="1"/>
    <xf numFmtId="0" fontId="0" fillId="0" borderId="30" xfId="0" applyBorder="1"/>
    <xf numFmtId="4" fontId="5" fillId="0" borderId="16" xfId="0" applyNumberFormat="1" applyFont="1" applyBorder="1"/>
    <xf numFmtId="4" fontId="5" fillId="0" borderId="17" xfId="0" applyNumberFormat="1" applyFont="1" applyBorder="1"/>
    <xf numFmtId="0" fontId="9" fillId="5" borderId="0" xfId="0" applyFont="1" applyFill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27" xfId="0" applyNumberFormat="1" applyBorder="1"/>
    <xf numFmtId="49" fontId="5" fillId="0" borderId="28" xfId="0" applyNumberFormat="1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4" fontId="0" fillId="0" borderId="0" xfId="0" applyNumberFormat="1"/>
    <xf numFmtId="0" fontId="5" fillId="0" borderId="0" xfId="0" applyFo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09/Local%20Settings/Temporary%20Internet%20Files/OLK4EE/pololetn&#237;%20hospoda&#345;en&#237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J11" sqref="J11"/>
    </sheetView>
  </sheetViews>
  <sheetFormatPr defaultRowHeight="12.75"/>
  <cols>
    <col min="1" max="1" width="8.85546875" customWidth="1"/>
    <col min="4" max="4" width="7.28515625" customWidth="1"/>
    <col min="5" max="8" width="17.7109375" customWidth="1"/>
    <col min="9" max="9" width="17.28515625" customWidth="1"/>
    <col min="10" max="10" width="20" customWidth="1"/>
    <col min="11" max="11" width="11.7109375" customWidth="1"/>
    <col min="12" max="12" width="12.85546875" customWidth="1"/>
    <col min="15" max="15" width="13.5703125" customWidth="1"/>
  </cols>
  <sheetData>
    <row r="1" spans="1:15">
      <c r="L1" s="1"/>
    </row>
    <row r="2" spans="1:15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5" ht="15.75" thickBot="1">
      <c r="H3" s="4" t="s">
        <v>1</v>
      </c>
      <c r="I3" s="4"/>
      <c r="L3" s="5"/>
      <c r="N3" s="5"/>
      <c r="O3" s="5"/>
    </row>
    <row r="4" spans="1:15" ht="15">
      <c r="A4" s="6" t="s">
        <v>2</v>
      </c>
      <c r="B4" s="7" t="s">
        <v>3</v>
      </c>
      <c r="C4" s="8"/>
      <c r="D4" s="9"/>
      <c r="E4" s="10" t="s">
        <v>4</v>
      </c>
      <c r="F4" s="10" t="s">
        <v>5</v>
      </c>
      <c r="G4" s="11" t="s">
        <v>6</v>
      </c>
      <c r="H4" s="11" t="s">
        <v>6</v>
      </c>
      <c r="I4" s="12" t="s">
        <v>6</v>
      </c>
      <c r="J4" s="13"/>
      <c r="K4" s="13"/>
      <c r="L4" s="13"/>
      <c r="M4" s="14"/>
      <c r="N4" s="15"/>
      <c r="O4" s="16"/>
    </row>
    <row r="5" spans="1:15" ht="15">
      <c r="A5" s="17"/>
      <c r="B5" s="18"/>
      <c r="C5" s="19"/>
      <c r="D5" s="20"/>
      <c r="E5" s="21" t="s">
        <v>7</v>
      </c>
      <c r="F5" s="21" t="s">
        <v>7</v>
      </c>
      <c r="G5" s="22" t="s">
        <v>8</v>
      </c>
      <c r="H5" s="22" t="s">
        <v>8</v>
      </c>
      <c r="I5" s="23" t="s">
        <v>8</v>
      </c>
      <c r="J5" s="24"/>
      <c r="K5" s="24"/>
      <c r="L5" s="24"/>
      <c r="M5" s="14"/>
      <c r="N5" s="15"/>
      <c r="O5" s="16"/>
    </row>
    <row r="6" spans="1:15" ht="15">
      <c r="A6" s="25"/>
      <c r="B6" s="26"/>
      <c r="C6" s="19"/>
      <c r="D6" s="20"/>
      <c r="E6" s="27" t="s">
        <v>9</v>
      </c>
      <c r="F6" s="27" t="s">
        <v>9</v>
      </c>
      <c r="G6" s="27" t="s">
        <v>7</v>
      </c>
      <c r="H6" s="27" t="s">
        <v>10</v>
      </c>
      <c r="I6" s="28" t="s">
        <v>11</v>
      </c>
      <c r="J6" s="13"/>
      <c r="K6" s="13"/>
      <c r="L6" s="29"/>
      <c r="M6" s="14"/>
      <c r="N6" s="15"/>
      <c r="O6" s="16"/>
    </row>
    <row r="7" spans="1:15" ht="14.25" customHeight="1" thickBot="1">
      <c r="A7" s="30"/>
      <c r="B7" s="31"/>
      <c r="C7" s="32"/>
      <c r="D7" s="33"/>
      <c r="E7" s="34"/>
      <c r="F7" s="34"/>
      <c r="G7" s="35" t="s">
        <v>9</v>
      </c>
      <c r="H7" s="36" t="s">
        <v>9</v>
      </c>
      <c r="I7" s="37" t="s">
        <v>9</v>
      </c>
      <c r="J7" s="38"/>
      <c r="K7" s="39"/>
      <c r="L7" s="39"/>
      <c r="M7" s="14"/>
      <c r="N7" s="15"/>
      <c r="O7" s="16"/>
    </row>
    <row r="8" spans="1:15">
      <c r="A8" s="40"/>
      <c r="B8" s="41"/>
      <c r="C8" s="41"/>
      <c r="D8" s="41"/>
      <c r="E8" s="42" t="s">
        <v>12</v>
      </c>
      <c r="F8" s="42" t="s">
        <v>13</v>
      </c>
      <c r="G8" s="42" t="s">
        <v>14</v>
      </c>
      <c r="H8" s="42" t="s">
        <v>15</v>
      </c>
      <c r="I8" s="43" t="s">
        <v>16</v>
      </c>
      <c r="J8" s="44"/>
      <c r="K8" s="45"/>
      <c r="L8" s="46"/>
      <c r="M8" s="14"/>
      <c r="N8" s="15"/>
      <c r="O8" s="16"/>
    </row>
    <row r="9" spans="1:15" ht="13.5" thickBot="1">
      <c r="A9" s="40"/>
      <c r="B9" s="47" t="s">
        <v>17</v>
      </c>
      <c r="C9" s="48"/>
      <c r="D9" s="48"/>
      <c r="E9" s="49"/>
      <c r="F9" s="49"/>
      <c r="G9" s="49"/>
      <c r="H9" s="49"/>
      <c r="I9" s="50"/>
      <c r="J9" s="41"/>
      <c r="K9" s="41"/>
      <c r="L9" s="41"/>
      <c r="M9" s="41"/>
      <c r="N9" s="41"/>
      <c r="O9" s="51"/>
    </row>
    <row r="10" spans="1:15">
      <c r="A10" s="52">
        <v>66934885</v>
      </c>
      <c r="B10" s="53" t="s">
        <v>18</v>
      </c>
      <c r="C10" s="54"/>
      <c r="D10" s="55"/>
      <c r="E10" s="56">
        <f>4306498.21+42955</f>
        <v>4349453.21</v>
      </c>
      <c r="F10" s="56">
        <f>4337759.06+60470</f>
        <v>4398229.0599999996</v>
      </c>
      <c r="G10" s="56">
        <f t="shared" ref="G10:G20" si="0">F10-E10</f>
        <v>48775.849999999627</v>
      </c>
      <c r="H10" s="56">
        <v>31260.85</v>
      </c>
      <c r="I10" s="57">
        <v>17515</v>
      </c>
      <c r="J10" s="58"/>
      <c r="K10" s="58"/>
      <c r="L10" s="58"/>
      <c r="M10" s="41"/>
      <c r="N10" s="41"/>
      <c r="O10" s="41"/>
    </row>
    <row r="11" spans="1:15">
      <c r="A11" s="59">
        <v>75027356</v>
      </c>
      <c r="B11" s="60" t="s">
        <v>19</v>
      </c>
      <c r="C11" s="61"/>
      <c r="D11" s="62"/>
      <c r="E11" s="63">
        <f>6181402.26+60406.89</f>
        <v>6241809.1499999994</v>
      </c>
      <c r="F11" s="63">
        <f>6131746.26+110062.89</f>
        <v>6241809.1499999994</v>
      </c>
      <c r="G11" s="63">
        <f t="shared" si="0"/>
        <v>0</v>
      </c>
      <c r="H11" s="63">
        <v>-49656</v>
      </c>
      <c r="I11" s="64">
        <v>49656</v>
      </c>
      <c r="J11" s="58"/>
      <c r="K11" s="58"/>
      <c r="L11" s="58"/>
      <c r="M11" s="41"/>
      <c r="N11" s="41"/>
      <c r="O11" s="41"/>
    </row>
    <row r="12" spans="1:15">
      <c r="A12" s="59">
        <v>75027348</v>
      </c>
      <c r="B12" s="60" t="s">
        <v>20</v>
      </c>
      <c r="C12" s="61"/>
      <c r="D12" s="62"/>
      <c r="E12" s="63">
        <f>4155026.09+65397</f>
        <v>4220423.09</v>
      </c>
      <c r="F12" s="63">
        <f>4140258.83+102025</f>
        <v>4242283.83</v>
      </c>
      <c r="G12" s="63">
        <f t="shared" si="0"/>
        <v>21860.740000000224</v>
      </c>
      <c r="H12" s="63">
        <v>-14767.26</v>
      </c>
      <c r="I12" s="64">
        <v>36628</v>
      </c>
      <c r="J12" s="58"/>
      <c r="K12" s="58"/>
      <c r="L12" s="58"/>
      <c r="M12" s="41"/>
      <c r="N12" s="41"/>
      <c r="O12" s="41"/>
    </row>
    <row r="13" spans="1:15">
      <c r="A13" s="59">
        <v>75027330</v>
      </c>
      <c r="B13" s="60" t="s">
        <v>21</v>
      </c>
      <c r="C13" s="61"/>
      <c r="D13" s="62"/>
      <c r="E13" s="63">
        <f>7057475.46+230269</f>
        <v>7287744.46</v>
      </c>
      <c r="F13" s="63">
        <f>7101212.84+252483</f>
        <v>7353695.8399999999</v>
      </c>
      <c r="G13" s="63">
        <f t="shared" si="0"/>
        <v>65951.379999999888</v>
      </c>
      <c r="H13" s="63">
        <v>43737.38</v>
      </c>
      <c r="I13" s="64">
        <v>22214</v>
      </c>
      <c r="J13" s="58"/>
      <c r="K13" s="58"/>
      <c r="L13" s="58"/>
      <c r="M13" s="41"/>
      <c r="N13" s="41"/>
      <c r="O13" s="41"/>
    </row>
    <row r="14" spans="1:15">
      <c r="A14" s="59">
        <v>70934011</v>
      </c>
      <c r="B14" s="60" t="s">
        <v>22</v>
      </c>
      <c r="C14" s="61"/>
      <c r="D14" s="62"/>
      <c r="E14" s="63">
        <f>7506070.44+44178.6</f>
        <v>7550249.04</v>
      </c>
      <c r="F14" s="63">
        <f>7613188.21+56331</f>
        <v>7669519.21</v>
      </c>
      <c r="G14" s="63">
        <f t="shared" si="0"/>
        <v>119270.16999999993</v>
      </c>
      <c r="H14" s="63">
        <v>107117.77</v>
      </c>
      <c r="I14" s="64">
        <v>12152.4</v>
      </c>
      <c r="J14" s="58"/>
      <c r="K14" s="58"/>
      <c r="L14" s="58"/>
      <c r="M14" s="41"/>
      <c r="N14" s="41"/>
      <c r="O14" s="41"/>
    </row>
    <row r="15" spans="1:15">
      <c r="A15" s="59">
        <v>75027313</v>
      </c>
      <c r="B15" s="60" t="s">
        <v>23</v>
      </c>
      <c r="C15" s="61"/>
      <c r="D15" s="62"/>
      <c r="E15" s="63">
        <f>2589008.06+5385</f>
        <v>2594393.06</v>
      </c>
      <c r="F15" s="63">
        <f>2596229.55+7843</f>
        <v>2604072.5499999998</v>
      </c>
      <c r="G15" s="63">
        <f t="shared" si="0"/>
        <v>9679.4899999997579</v>
      </c>
      <c r="H15" s="63">
        <v>7221.49</v>
      </c>
      <c r="I15" s="64">
        <v>2458</v>
      </c>
      <c r="J15" s="58"/>
      <c r="K15" s="58"/>
      <c r="L15" s="58"/>
      <c r="M15" s="41"/>
      <c r="N15" s="41"/>
      <c r="O15" s="41"/>
    </row>
    <row r="16" spans="1:15">
      <c r="A16" s="59">
        <v>63029049</v>
      </c>
      <c r="B16" s="60" t="s">
        <v>24</v>
      </c>
      <c r="C16" s="61"/>
      <c r="D16" s="62"/>
      <c r="E16" s="63">
        <f>4541231.51+132667</f>
        <v>4673898.51</v>
      </c>
      <c r="F16" s="63">
        <f>4591842.31+144651</f>
        <v>4736493.3099999996</v>
      </c>
      <c r="G16" s="63">
        <f t="shared" si="0"/>
        <v>62594.799999999814</v>
      </c>
      <c r="H16" s="63">
        <v>50610.8</v>
      </c>
      <c r="I16" s="64">
        <v>11984</v>
      </c>
      <c r="J16" s="58"/>
      <c r="K16" s="58"/>
      <c r="L16" s="58"/>
      <c r="M16" s="41"/>
      <c r="N16" s="41"/>
      <c r="O16" s="41"/>
    </row>
    <row r="17" spans="1:15">
      <c r="A17" s="59">
        <v>75027305</v>
      </c>
      <c r="B17" s="60" t="s">
        <v>25</v>
      </c>
      <c r="C17" s="61"/>
      <c r="D17" s="62"/>
      <c r="E17" s="63">
        <f>4662238.56+2585.29</f>
        <v>4664823.8499999996</v>
      </c>
      <c r="F17" s="63">
        <f>4662073.85+2750</f>
        <v>4664823.8499999996</v>
      </c>
      <c r="G17" s="63">
        <f t="shared" si="0"/>
        <v>0</v>
      </c>
      <c r="H17" s="63">
        <v>-164.71</v>
      </c>
      <c r="I17" s="64">
        <v>164.71</v>
      </c>
      <c r="J17" s="58"/>
      <c r="K17" s="58"/>
      <c r="L17" s="58"/>
      <c r="M17" s="41"/>
      <c r="N17" s="41"/>
      <c r="O17" s="41"/>
    </row>
    <row r="18" spans="1:15">
      <c r="A18" s="59">
        <v>75027364</v>
      </c>
      <c r="B18" s="60" t="s">
        <v>26</v>
      </c>
      <c r="C18" s="61"/>
      <c r="D18" s="62"/>
      <c r="E18" s="63">
        <f>4244774.61+14300</f>
        <v>4259074.6100000003</v>
      </c>
      <c r="F18" s="63">
        <f>4250721.64+14300</f>
        <v>4265021.6399999997</v>
      </c>
      <c r="G18" s="63">
        <f t="shared" si="0"/>
        <v>5947.0299999993294</v>
      </c>
      <c r="H18" s="63">
        <v>5947.03</v>
      </c>
      <c r="I18" s="64">
        <v>0</v>
      </c>
      <c r="J18" s="58"/>
      <c r="K18" s="58"/>
      <c r="L18" s="58"/>
      <c r="M18" s="41"/>
      <c r="N18" s="41"/>
      <c r="O18" s="41"/>
    </row>
    <row r="19" spans="1:15">
      <c r="A19" s="59">
        <v>66739721</v>
      </c>
      <c r="B19" s="60" t="s">
        <v>27</v>
      </c>
      <c r="C19" s="61"/>
      <c r="D19" s="62"/>
      <c r="E19" s="63">
        <f>7060999.48+41007.92</f>
        <v>7102007.4000000004</v>
      </c>
      <c r="F19" s="63">
        <f>7163907.5+47050</f>
        <v>7210957.5</v>
      </c>
      <c r="G19" s="63">
        <f t="shared" si="0"/>
        <v>108950.09999999963</v>
      </c>
      <c r="H19" s="63">
        <v>102908.02</v>
      </c>
      <c r="I19" s="64">
        <v>6042.08</v>
      </c>
      <c r="J19" s="58"/>
      <c r="K19" s="58"/>
      <c r="L19" s="65"/>
      <c r="M19" s="41"/>
      <c r="N19" s="41"/>
      <c r="O19" s="41"/>
    </row>
    <row r="20" spans="1:15" ht="13.5" thickBot="1">
      <c r="A20" s="66">
        <v>70934002</v>
      </c>
      <c r="B20" s="67" t="s">
        <v>28</v>
      </c>
      <c r="C20" s="68"/>
      <c r="D20" s="68"/>
      <c r="E20" s="69">
        <f>7532557.91+101424.57</f>
        <v>7633982.4800000004</v>
      </c>
      <c r="F20" s="69">
        <f>7490058.92+143923.56</f>
        <v>7633982.4799999995</v>
      </c>
      <c r="G20" s="69">
        <f t="shared" si="0"/>
        <v>0</v>
      </c>
      <c r="H20" s="69">
        <v>-42498.99</v>
      </c>
      <c r="I20" s="70">
        <v>42498.99</v>
      </c>
      <c r="J20" s="58"/>
      <c r="K20" s="58"/>
      <c r="L20" s="58"/>
      <c r="M20" s="41"/>
      <c r="N20" s="41"/>
      <c r="O20" s="41"/>
    </row>
    <row r="21" spans="1:15">
      <c r="A21" s="40"/>
      <c r="B21" s="41"/>
      <c r="C21" s="41"/>
      <c r="D21" s="41"/>
      <c r="E21" s="58"/>
      <c r="F21" s="58"/>
      <c r="G21" s="58"/>
      <c r="H21" s="58"/>
      <c r="I21" s="71"/>
      <c r="J21" s="58"/>
      <c r="K21" s="58"/>
      <c r="L21" s="58"/>
      <c r="M21" s="41"/>
      <c r="N21" s="41"/>
      <c r="O21" s="51"/>
    </row>
    <row r="22" spans="1:15" ht="13.5" thickBot="1">
      <c r="A22" s="40"/>
      <c r="B22" s="47" t="s">
        <v>29</v>
      </c>
      <c r="C22" s="48"/>
      <c r="D22" s="48"/>
      <c r="E22" s="58"/>
      <c r="F22" s="58"/>
      <c r="G22" s="58"/>
      <c r="H22" s="58"/>
      <c r="I22" s="71"/>
      <c r="J22" s="58"/>
      <c r="K22" s="58"/>
      <c r="L22" s="58"/>
      <c r="M22" s="41"/>
      <c r="N22" s="41"/>
      <c r="O22" s="51"/>
    </row>
    <row r="23" spans="1:15">
      <c r="A23" s="52">
        <v>70933944</v>
      </c>
      <c r="B23" s="53" t="s">
        <v>30</v>
      </c>
      <c r="C23" s="54"/>
      <c r="D23" s="55"/>
      <c r="E23" s="56">
        <f>12151116.83+21709.15</f>
        <v>12172825.98</v>
      </c>
      <c r="F23" s="56">
        <f>12140513.11+61389.15</f>
        <v>12201902.26</v>
      </c>
      <c r="G23" s="56">
        <f t="shared" ref="G23:G31" si="1">F23-E23</f>
        <v>29076.279999999329</v>
      </c>
      <c r="H23" s="56">
        <v>-10603.72</v>
      </c>
      <c r="I23" s="57">
        <v>39680</v>
      </c>
      <c r="J23" s="58"/>
      <c r="K23" s="58"/>
      <c r="L23" s="58"/>
      <c r="M23" s="41"/>
      <c r="N23" s="41"/>
      <c r="O23" s="41"/>
    </row>
    <row r="24" spans="1:15">
      <c r="A24" s="59">
        <v>61989088</v>
      </c>
      <c r="B24" s="60" t="s">
        <v>31</v>
      </c>
      <c r="C24" s="61"/>
      <c r="D24" s="62"/>
      <c r="E24" s="63">
        <f>9656380.77+41553.57</f>
        <v>9697934.3399999999</v>
      </c>
      <c r="F24" s="63">
        <f>9595631.34+102303</f>
        <v>9697934.3399999999</v>
      </c>
      <c r="G24" s="63">
        <f t="shared" si="1"/>
        <v>0</v>
      </c>
      <c r="H24" s="63">
        <v>-60749.43</v>
      </c>
      <c r="I24" s="64">
        <v>60749.43</v>
      </c>
      <c r="J24" s="58"/>
      <c r="K24" s="58"/>
      <c r="L24" s="58"/>
      <c r="M24" s="41"/>
      <c r="N24" s="41"/>
      <c r="O24" s="41"/>
    </row>
    <row r="25" spans="1:15">
      <c r="A25" s="59">
        <v>70933987</v>
      </c>
      <c r="B25" s="60" t="s">
        <v>32</v>
      </c>
      <c r="C25" s="61"/>
      <c r="D25" s="62"/>
      <c r="E25" s="63">
        <f>26245758.23+893111.58</f>
        <v>27138869.809999999</v>
      </c>
      <c r="F25" s="63">
        <f>26414097.18+902395</f>
        <v>27316492.18</v>
      </c>
      <c r="G25" s="63">
        <f t="shared" si="1"/>
        <v>177622.37000000104</v>
      </c>
      <c r="H25" s="63">
        <v>168338.95</v>
      </c>
      <c r="I25" s="64">
        <v>9283.42</v>
      </c>
      <c r="J25" s="58"/>
      <c r="K25" s="58"/>
      <c r="L25" s="58"/>
      <c r="M25" s="41"/>
      <c r="N25" s="41"/>
      <c r="O25" s="41"/>
    </row>
    <row r="26" spans="1:15">
      <c r="A26" s="59">
        <v>70933979</v>
      </c>
      <c r="B26" s="60" t="s">
        <v>33</v>
      </c>
      <c r="C26" s="61"/>
      <c r="D26" s="62"/>
      <c r="E26" s="63">
        <f>16924592.11+359940.21</f>
        <v>17284532.32</v>
      </c>
      <c r="F26" s="63">
        <f>16857845.9+428448.69</f>
        <v>17286294.59</v>
      </c>
      <c r="G26" s="63">
        <f t="shared" si="1"/>
        <v>1762.269999999553</v>
      </c>
      <c r="H26" s="63">
        <v>-66746.210000000006</v>
      </c>
      <c r="I26" s="64">
        <v>68508.479999999996</v>
      </c>
      <c r="J26" s="58"/>
      <c r="K26" s="58"/>
      <c r="L26" s="58"/>
      <c r="M26" s="41"/>
      <c r="N26" s="41"/>
      <c r="O26" s="41"/>
    </row>
    <row r="27" spans="1:15">
      <c r="A27" s="59">
        <v>70933952</v>
      </c>
      <c r="B27" s="60" t="s">
        <v>34</v>
      </c>
      <c r="C27" s="61"/>
      <c r="D27" s="62"/>
      <c r="E27" s="63">
        <f>11229967.51+74550</f>
        <v>11304517.51</v>
      </c>
      <c r="F27" s="63">
        <f>11519640.25+190534</f>
        <v>11710174.25</v>
      </c>
      <c r="G27" s="63">
        <f t="shared" si="1"/>
        <v>405656.74000000022</v>
      </c>
      <c r="H27" s="63">
        <v>289672.74</v>
      </c>
      <c r="I27" s="64">
        <v>115984</v>
      </c>
      <c r="J27" s="58"/>
      <c r="K27" s="58"/>
      <c r="L27" s="58"/>
      <c r="M27" s="41"/>
      <c r="N27" s="41"/>
      <c r="O27" s="41"/>
    </row>
    <row r="28" spans="1:15">
      <c r="A28" s="59">
        <v>61989061</v>
      </c>
      <c r="B28" s="60" t="s">
        <v>35</v>
      </c>
      <c r="C28" s="61"/>
      <c r="D28" s="62"/>
      <c r="E28" s="63">
        <f>40334185.89+826958.25</f>
        <v>41161144.140000001</v>
      </c>
      <c r="F28" s="63">
        <f>40405811.67+948176.26</f>
        <v>41353987.93</v>
      </c>
      <c r="G28" s="63">
        <f t="shared" si="1"/>
        <v>192843.78999999911</v>
      </c>
      <c r="H28" s="63">
        <v>71625.78</v>
      </c>
      <c r="I28" s="64">
        <v>121218.01</v>
      </c>
      <c r="J28" s="58"/>
      <c r="K28" s="58"/>
      <c r="L28" s="58"/>
      <c r="M28" s="41"/>
      <c r="N28" s="41"/>
      <c r="O28" s="41"/>
    </row>
    <row r="29" spans="1:15">
      <c r="A29" s="59">
        <v>61989037</v>
      </c>
      <c r="B29" s="60" t="s">
        <v>36</v>
      </c>
      <c r="C29" s="61"/>
      <c r="D29" s="62"/>
      <c r="E29" s="63">
        <f>47201858.59+489103.41</f>
        <v>47690962</v>
      </c>
      <c r="F29" s="63">
        <f>47091832.42+599129.58</f>
        <v>47690962</v>
      </c>
      <c r="G29" s="63">
        <f t="shared" si="1"/>
        <v>0</v>
      </c>
      <c r="H29" s="63">
        <v>-110026.17</v>
      </c>
      <c r="I29" s="64">
        <v>110026.17</v>
      </c>
      <c r="J29" s="58"/>
      <c r="K29" s="58"/>
      <c r="L29" s="58"/>
      <c r="M29" s="41"/>
      <c r="N29" s="41"/>
      <c r="O29" s="41"/>
    </row>
    <row r="30" spans="1:15">
      <c r="A30" s="59">
        <v>70933901</v>
      </c>
      <c r="B30" s="72" t="s">
        <v>37</v>
      </c>
      <c r="C30" s="73"/>
      <c r="D30" s="74"/>
      <c r="E30" s="63">
        <f>17984285.55+146730.6</f>
        <v>18131016.150000002</v>
      </c>
      <c r="F30" s="63">
        <f>17936317.76+287030</f>
        <v>18223347.760000002</v>
      </c>
      <c r="G30" s="63">
        <f t="shared" si="1"/>
        <v>92331.609999999404</v>
      </c>
      <c r="H30" s="63">
        <v>-47967.79</v>
      </c>
      <c r="I30" s="64">
        <v>140299.4</v>
      </c>
      <c r="J30" s="58"/>
      <c r="K30" s="58"/>
      <c r="L30" s="58"/>
      <c r="M30" s="41"/>
      <c r="N30" s="41"/>
      <c r="O30" s="41"/>
    </row>
    <row r="31" spans="1:15" ht="13.5" thickBot="1">
      <c r="A31" s="75">
        <v>70933928</v>
      </c>
      <c r="B31" s="76" t="s">
        <v>38</v>
      </c>
      <c r="C31" s="77"/>
      <c r="D31" s="78"/>
      <c r="E31" s="79">
        <f>31370968.95+701341</f>
        <v>32072309.949999999</v>
      </c>
      <c r="F31" s="79">
        <f>31482017.92+790065</f>
        <v>32272082.920000002</v>
      </c>
      <c r="G31" s="79">
        <f t="shared" si="1"/>
        <v>199772.97000000253</v>
      </c>
      <c r="H31" s="79">
        <v>111048.97</v>
      </c>
      <c r="I31" s="80">
        <v>88724</v>
      </c>
      <c r="J31" s="58"/>
      <c r="K31" s="58"/>
      <c r="L31" s="58"/>
      <c r="M31" s="41"/>
      <c r="N31" s="41"/>
      <c r="O31" s="41"/>
    </row>
    <row r="32" spans="1:15">
      <c r="A32" s="40"/>
      <c r="B32" s="51"/>
      <c r="C32" s="51"/>
      <c r="D32" s="51"/>
      <c r="E32" s="58"/>
      <c r="F32" s="58"/>
      <c r="G32" s="58"/>
      <c r="H32" s="58"/>
      <c r="I32" s="71"/>
      <c r="J32" s="58"/>
      <c r="K32" s="58"/>
      <c r="L32" s="58"/>
      <c r="M32" s="51"/>
      <c r="N32" s="51"/>
      <c r="O32" s="51"/>
    </row>
    <row r="33" spans="1:15" ht="13.5" thickBot="1">
      <c r="A33" s="40"/>
      <c r="B33" s="47" t="s">
        <v>39</v>
      </c>
      <c r="C33" s="81"/>
      <c r="D33" s="81"/>
      <c r="E33" s="82"/>
      <c r="F33" s="83"/>
      <c r="G33" s="83"/>
      <c r="H33" s="83"/>
      <c r="I33" s="84"/>
      <c r="J33" s="58"/>
      <c r="K33" s="58"/>
      <c r="L33" s="83"/>
    </row>
    <row r="34" spans="1:15">
      <c r="A34" s="52">
        <v>68917066</v>
      </c>
      <c r="B34" s="53" t="s">
        <v>40</v>
      </c>
      <c r="C34" s="54"/>
      <c r="D34" s="55"/>
      <c r="E34" s="56">
        <f>15594043.02+663747.13</f>
        <v>16257790.15</v>
      </c>
      <c r="F34" s="56">
        <f>15619963.41+789500.3</f>
        <v>16409463.710000001</v>
      </c>
      <c r="G34" s="56">
        <f>F34-E34</f>
        <v>151673.56000000052</v>
      </c>
      <c r="H34" s="56">
        <v>25920.39</v>
      </c>
      <c r="I34" s="57">
        <v>125753.17</v>
      </c>
      <c r="J34" s="58"/>
      <c r="K34" s="58"/>
      <c r="L34" s="58"/>
      <c r="M34" s="51"/>
      <c r="N34" s="51"/>
      <c r="O34" s="51"/>
    </row>
    <row r="35" spans="1:15" ht="13.5" thickBot="1">
      <c r="A35" s="85" t="s">
        <v>41</v>
      </c>
      <c r="B35" s="86" t="s">
        <v>42</v>
      </c>
      <c r="C35" s="87"/>
      <c r="D35" s="88"/>
      <c r="E35" s="69">
        <f>67266342.14+657063.86</f>
        <v>67923406</v>
      </c>
      <c r="F35" s="69">
        <f>67162408.64+763983.94</f>
        <v>67926392.579999998</v>
      </c>
      <c r="G35" s="69">
        <f>F35-E35</f>
        <v>2986.5799999982119</v>
      </c>
      <c r="H35" s="69">
        <v>-103933.5</v>
      </c>
      <c r="I35" s="70">
        <v>106920.08</v>
      </c>
      <c r="J35" s="58"/>
      <c r="K35" s="58"/>
      <c r="L35" s="58"/>
      <c r="M35" s="51"/>
      <c r="N35" s="51"/>
      <c r="O35" s="51"/>
    </row>
    <row r="36" spans="1:15">
      <c r="H36" s="89"/>
      <c r="I36" s="89"/>
      <c r="L36" s="51"/>
    </row>
    <row r="37" spans="1:15">
      <c r="A37" s="90" t="s">
        <v>43</v>
      </c>
      <c r="B37" s="90"/>
      <c r="C37" s="90"/>
      <c r="E37" s="90"/>
      <c r="F37" s="90"/>
      <c r="G37" s="90"/>
      <c r="L37" s="51"/>
    </row>
    <row r="38" spans="1:15">
      <c r="A38" s="90" t="s">
        <v>44</v>
      </c>
      <c r="B38" s="90"/>
      <c r="C38" s="90"/>
      <c r="E38" s="90"/>
      <c r="F38" s="90"/>
      <c r="G38" s="90"/>
    </row>
    <row r="39" spans="1:15">
      <c r="A39" s="90" t="s">
        <v>45</v>
      </c>
      <c r="B39" s="90"/>
      <c r="C39" s="90"/>
      <c r="E39" s="90"/>
      <c r="F39" s="90"/>
      <c r="G39" s="90"/>
      <c r="H39" s="89"/>
      <c r="I39" s="89"/>
    </row>
    <row r="40" spans="1:15">
      <c r="A40" s="90"/>
      <c r="B40" s="90"/>
      <c r="C40" s="90"/>
      <c r="E40" s="90"/>
      <c r="F40" s="90"/>
      <c r="G40" s="90"/>
    </row>
    <row r="41" spans="1:15">
      <c r="A41" s="90"/>
      <c r="B41" s="90"/>
    </row>
  </sheetData>
  <mergeCells count="7">
    <mergeCell ref="K8:L8"/>
    <mergeCell ref="H3:I3"/>
    <mergeCell ref="A4:A7"/>
    <mergeCell ref="B4:D7"/>
    <mergeCell ref="J4:L4"/>
    <mergeCell ref="J6:L6"/>
    <mergeCell ref="K7:L7"/>
  </mergeCells>
  <pageMargins left="1.181102362204724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Výsledek hosp. PO tab. č. 9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2013-06-07T07:03:41Z</dcterms:created>
  <dcterms:modified xsi:type="dcterms:W3CDTF">2013-06-07T07:04:32Z</dcterms:modified>
</cp:coreProperties>
</file>