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VH tab. č.9" sheetId="1" r:id="rId1"/>
  </sheets>
  <externalReferences>
    <externalReference r:id="rId4"/>
  </externalReferences>
  <definedNames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<sst xmlns="http://schemas.openxmlformats.org/spreadsheetml/2006/main" count="52" uniqueCount="46">
  <si>
    <t>Výsledek hospodaření příspěvkových organizací zřízených SMO, MOb MOaP za rok 2011 (v Kč)</t>
  </si>
  <si>
    <t>tabulka č. 9</t>
  </si>
  <si>
    <t xml:space="preserve">Název příspěvkové </t>
  </si>
  <si>
    <t xml:space="preserve">Náklady </t>
  </si>
  <si>
    <t xml:space="preserve">Výnosy </t>
  </si>
  <si>
    <t>Výsledek</t>
  </si>
  <si>
    <t>IČ</t>
  </si>
  <si>
    <t>organizace</t>
  </si>
  <si>
    <t>k 31. 12. 2011</t>
  </si>
  <si>
    <t>hospodaření</t>
  </si>
  <si>
    <t>z hlavní činnosti</t>
  </si>
  <si>
    <t>z doplň. činnosti</t>
  </si>
  <si>
    <t>sl. 1</t>
  </si>
  <si>
    <t>sl. 2</t>
  </si>
  <si>
    <t>sl. 3</t>
  </si>
  <si>
    <t>sl. 4</t>
  </si>
  <si>
    <t>sl. 5</t>
  </si>
  <si>
    <t>Mateřské školy</t>
  </si>
  <si>
    <t>MŠ Ostrava, Špálova 32, PO</t>
  </si>
  <si>
    <t>MŠ Ostrava, Repinova 19, PO</t>
  </si>
  <si>
    <t>MŠ Ostrava, Poděbradova 19, PO</t>
  </si>
  <si>
    <t>MŠ Ostrava, Křižíkova 18, PO</t>
  </si>
  <si>
    <t>MŠ Ostrava, Hornická 43A, PO</t>
  </si>
  <si>
    <t>Mš Ostrava, Dvořákova 4, PO</t>
  </si>
  <si>
    <t>MŠ Ostrava, Na Jízdárně 19a, PO</t>
  </si>
  <si>
    <t>MŠ Ostrava, Blahoslavova 6, PO</t>
  </si>
  <si>
    <t>MŠ Ostrava, Šafaříkova 9, PO</t>
  </si>
  <si>
    <t>MŠ Ostrava, Lechowiczova 8, PO</t>
  </si>
  <si>
    <t>MŠ Ostrava, Varenská 2a, PO</t>
  </si>
  <si>
    <t>Základní školy</t>
  </si>
  <si>
    <t>ZŠW Ostrava, Gen. Píky 13B, PO</t>
  </si>
  <si>
    <t>ZŠ Ostrava, Gajdošova 9, PO</t>
  </si>
  <si>
    <t>ZŠ Ostrava, Zelená 42, PO</t>
  </si>
  <si>
    <t>ZŠ Ostrava, Nádražní 117, PO</t>
  </si>
  <si>
    <t>ZŠ Ostrava, Kounicova 2, PO</t>
  </si>
  <si>
    <t>ZŠ Ostrava, Matiční 5, PO</t>
  </si>
  <si>
    <t>ZŠaMŠ Ostrava, Ostrčilova 1, PO</t>
  </si>
  <si>
    <t>ZŠ Ostrava, Gebauerova 8, PO</t>
  </si>
  <si>
    <t>ZŠ Ostrava, Gen. Píky 13A, PO</t>
  </si>
  <si>
    <t>Ostatní příspěvkové organizace</t>
  </si>
  <si>
    <t>CKV Moravská Ostrava, PO</t>
  </si>
  <si>
    <t>00097381</t>
  </si>
  <si>
    <t>TS Moravská Ostrava a Přívoz, PO</t>
  </si>
  <si>
    <t>Legenda:</t>
  </si>
  <si>
    <t>sloupec 2 - sloupec 1 = sloupec 3</t>
  </si>
  <si>
    <t>sloupec 4 + sloupec 5 = sloupec 3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</si>
</sst>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#\ ###"/>
    <numFmt numFmtId="180" formatCode="000000"/>
    <numFmt numFmtId="181" formatCode="000"/>
    <numFmt numFmtId="182" formatCode="00"/>
    <numFmt numFmtId="183" formatCode="0000"/>
    <numFmt numFmtId="184" formatCode="0000000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21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21" fillId="3" borderId="0" xfId="0" applyFont="1" applyFill="1" applyAlignment="1">
      <alignment horizontal="left"/>
    </xf>
    <xf numFmtId="0" fontId="21" fillId="3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2" fillId="17" borderId="10" xfId="0" applyFont="1" applyFill="1" applyBorder="1" applyAlignment="1">
      <alignment/>
    </xf>
    <xf numFmtId="0" fontId="22" fillId="17" borderId="11" xfId="0" applyFont="1" applyFill="1" applyBorder="1" applyAlignment="1">
      <alignment/>
    </xf>
    <xf numFmtId="0" fontId="22" fillId="17" borderId="12" xfId="0" applyFont="1" applyFill="1" applyBorder="1" applyAlignment="1">
      <alignment/>
    </xf>
    <xf numFmtId="0" fontId="22" fillId="17" borderId="13" xfId="0" applyFont="1" applyFill="1" applyBorder="1" applyAlignment="1">
      <alignment horizontal="center"/>
    </xf>
    <xf numFmtId="0" fontId="22" fillId="17" borderId="14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2" fillId="17" borderId="15" xfId="0" applyFont="1" applyFill="1" applyBorder="1" applyAlignment="1">
      <alignment horizontal="center"/>
    </xf>
    <xf numFmtId="0" fontId="22" fillId="17" borderId="0" xfId="0" applyFont="1" applyFill="1" applyBorder="1" applyAlignment="1">
      <alignment/>
    </xf>
    <xf numFmtId="0" fontId="22" fillId="17" borderId="16" xfId="0" applyFont="1" applyFill="1" applyBorder="1" applyAlignment="1">
      <alignment/>
    </xf>
    <xf numFmtId="0" fontId="22" fillId="17" borderId="17" xfId="0" applyFont="1" applyFill="1" applyBorder="1" applyAlignment="1">
      <alignment horizontal="center"/>
    </xf>
    <xf numFmtId="0" fontId="22" fillId="17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2" fillId="17" borderId="19" xfId="0" applyFont="1" applyFill="1" applyBorder="1" applyAlignment="1">
      <alignment/>
    </xf>
    <xf numFmtId="0" fontId="22" fillId="17" borderId="20" xfId="0" applyFont="1" applyFill="1" applyBorder="1" applyAlignment="1">
      <alignment/>
    </xf>
    <xf numFmtId="0" fontId="22" fillId="17" borderId="21" xfId="0" applyFont="1" applyFill="1" applyBorder="1" applyAlignment="1">
      <alignment/>
    </xf>
    <xf numFmtId="0" fontId="22" fillId="17" borderId="22" xfId="0" applyFont="1" applyFill="1" applyBorder="1" applyAlignment="1">
      <alignment horizontal="center"/>
    </xf>
    <xf numFmtId="0" fontId="22" fillId="17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20" fillId="0" borderId="0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3" xfId="0" applyFont="1" applyBorder="1" applyAlignment="1">
      <alignment/>
    </xf>
    <xf numFmtId="0" fontId="0" fillId="0" borderId="0" xfId="0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/>
    </xf>
    <xf numFmtId="4" fontId="20" fillId="0" borderId="26" xfId="0" applyNumberFormat="1" applyFont="1" applyBorder="1" applyAlignment="1">
      <alignment/>
    </xf>
    <xf numFmtId="4" fontId="20" fillId="0" borderId="2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/>
    </xf>
    <xf numFmtId="4" fontId="20" fillId="0" borderId="29" xfId="0" applyNumberFormat="1" applyFont="1" applyBorder="1" applyAlignment="1">
      <alignment/>
    </xf>
    <xf numFmtId="4" fontId="20" fillId="0" borderId="30" xfId="0" applyNumberFormat="1" applyFont="1" applyBorder="1" applyAlignment="1">
      <alignment/>
    </xf>
    <xf numFmtId="4" fontId="20" fillId="0" borderId="0" xfId="0" applyNumberFormat="1" applyFont="1" applyBorder="1" applyAlignment="1">
      <alignment horizontal="right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/>
    </xf>
    <xf numFmtId="4" fontId="20" fillId="0" borderId="32" xfId="0" applyNumberFormat="1" applyFont="1" applyBorder="1" applyAlignment="1">
      <alignment/>
    </xf>
    <xf numFmtId="4" fontId="20" fillId="0" borderId="33" xfId="0" applyNumberFormat="1" applyFont="1" applyBorder="1" applyAlignment="1">
      <alignment/>
    </xf>
    <xf numFmtId="4" fontId="20" fillId="0" borderId="34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0" fontId="20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20" fillId="0" borderId="32" xfId="0" applyFont="1" applyFill="1" applyBorder="1" applyAlignment="1">
      <alignment/>
    </xf>
    <xf numFmtId="0" fontId="0" fillId="0" borderId="32" xfId="0" applyBorder="1" applyAlignment="1">
      <alignment/>
    </xf>
    <xf numFmtId="4" fontId="20" fillId="0" borderId="36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36" xfId="0" applyNumberFormat="1" applyBorder="1" applyAlignment="1">
      <alignment/>
    </xf>
    <xf numFmtId="49" fontId="20" fillId="0" borderId="3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20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ni&#269;ka%20k%2031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120" zoomScaleNormal="120" workbookViewId="0" topLeftCell="A1">
      <selection activeCell="J29" sqref="J29"/>
    </sheetView>
  </sheetViews>
  <sheetFormatPr defaultColWidth="9.140625" defaultRowHeight="12.75"/>
  <cols>
    <col min="1" max="1" width="8.8515625" style="0" customWidth="1"/>
    <col min="4" max="4" width="10.57421875" style="0" customWidth="1"/>
    <col min="5" max="9" width="14.7109375" style="0" customWidth="1"/>
    <col min="10" max="10" width="20.00390625" style="0" customWidth="1"/>
    <col min="11" max="11" width="8.00390625" style="0" customWidth="1"/>
    <col min="12" max="12" width="12.8515625" style="0" customWidth="1"/>
    <col min="15" max="15" width="13.57421875" style="0" customWidth="1"/>
  </cols>
  <sheetData>
    <row r="1" spans="7:12" ht="12.75">
      <c r="G1" s="1"/>
      <c r="H1" s="1"/>
      <c r="I1" s="1"/>
      <c r="L1" s="2"/>
    </row>
    <row r="2" spans="1:10" ht="12.75">
      <c r="A2" s="3" t="s">
        <v>0</v>
      </c>
      <c r="B2" s="4"/>
      <c r="C2" s="5"/>
      <c r="D2" s="5"/>
      <c r="E2" s="5"/>
      <c r="F2" s="5"/>
      <c r="G2" s="5"/>
      <c r="H2" s="5"/>
      <c r="I2" s="6"/>
      <c r="J2" s="7"/>
    </row>
    <row r="3" spans="9:15" ht="13.5" thickBot="1">
      <c r="I3" s="8" t="s">
        <v>1</v>
      </c>
      <c r="L3" s="9"/>
      <c r="N3" s="9"/>
      <c r="O3" s="9"/>
    </row>
    <row r="4" spans="1:15" ht="15">
      <c r="A4" s="10"/>
      <c r="B4" s="11" t="s">
        <v>2</v>
      </c>
      <c r="C4" s="11"/>
      <c r="D4" s="12"/>
      <c r="E4" s="13" t="s">
        <v>3</v>
      </c>
      <c r="F4" s="13" t="s">
        <v>4</v>
      </c>
      <c r="G4" s="13" t="s">
        <v>5</v>
      </c>
      <c r="H4" s="13" t="s">
        <v>5</v>
      </c>
      <c r="I4" s="14" t="s">
        <v>5</v>
      </c>
      <c r="J4" s="15"/>
      <c r="K4" s="15"/>
      <c r="L4" s="15"/>
      <c r="M4" s="16"/>
      <c r="N4" s="17"/>
      <c r="O4" s="18"/>
    </row>
    <row r="5" spans="1:15" ht="15">
      <c r="A5" s="19" t="s">
        <v>6</v>
      </c>
      <c r="B5" s="20" t="s">
        <v>7</v>
      </c>
      <c r="C5" s="20"/>
      <c r="D5" s="21"/>
      <c r="E5" s="22" t="s">
        <v>8</v>
      </c>
      <c r="F5" s="22" t="s">
        <v>8</v>
      </c>
      <c r="G5" s="22" t="s">
        <v>9</v>
      </c>
      <c r="H5" s="22" t="s">
        <v>9</v>
      </c>
      <c r="I5" s="23" t="s">
        <v>9</v>
      </c>
      <c r="J5" s="15"/>
      <c r="K5" s="15"/>
      <c r="L5" s="24"/>
      <c r="M5" s="16"/>
      <c r="N5" s="17"/>
      <c r="O5" s="18"/>
    </row>
    <row r="6" spans="1:15" ht="15.75" thickBot="1">
      <c r="A6" s="25"/>
      <c r="B6" s="26"/>
      <c r="C6" s="26"/>
      <c r="D6" s="27"/>
      <c r="E6" s="28"/>
      <c r="F6" s="28"/>
      <c r="G6" s="28" t="s">
        <v>8</v>
      </c>
      <c r="H6" s="28" t="s">
        <v>10</v>
      </c>
      <c r="I6" s="29" t="s">
        <v>11</v>
      </c>
      <c r="J6" s="30"/>
      <c r="K6" s="31"/>
      <c r="L6" s="31"/>
      <c r="M6" s="16"/>
      <c r="N6" s="17"/>
      <c r="O6" s="18"/>
    </row>
    <row r="7" spans="1:15" ht="12.75">
      <c r="A7" s="32"/>
      <c r="B7" s="33"/>
      <c r="C7" s="33"/>
      <c r="D7" s="33"/>
      <c r="E7" s="34" t="s">
        <v>12</v>
      </c>
      <c r="F7" s="34" t="s">
        <v>13</v>
      </c>
      <c r="G7" s="34" t="s">
        <v>14</v>
      </c>
      <c r="H7" s="34" t="s">
        <v>15</v>
      </c>
      <c r="I7" s="35" t="s">
        <v>16</v>
      </c>
      <c r="J7" s="36"/>
      <c r="K7" s="37"/>
      <c r="L7" s="38"/>
      <c r="M7" s="16"/>
      <c r="N7" s="17"/>
      <c r="O7" s="18"/>
    </row>
    <row r="8" spans="1:15" ht="13.5" thickBot="1">
      <c r="A8" s="32"/>
      <c r="B8" s="39" t="s">
        <v>17</v>
      </c>
      <c r="C8" s="40"/>
      <c r="D8" s="33"/>
      <c r="E8" s="41"/>
      <c r="F8" s="41"/>
      <c r="G8" s="41"/>
      <c r="H8" s="41"/>
      <c r="I8" s="42"/>
      <c r="J8" s="33"/>
      <c r="K8" s="33"/>
      <c r="L8" s="33"/>
      <c r="M8" s="33"/>
      <c r="N8" s="33"/>
      <c r="O8" s="43"/>
    </row>
    <row r="9" spans="1:15" ht="12.75">
      <c r="A9" s="44">
        <v>66934885</v>
      </c>
      <c r="B9" s="45" t="s">
        <v>18</v>
      </c>
      <c r="C9" s="45"/>
      <c r="D9" s="45"/>
      <c r="E9" s="46">
        <f>4259938.45+49072</f>
        <v>4309010.45</v>
      </c>
      <c r="F9" s="46">
        <f>4353271.66+59011</f>
        <v>4412282.66</v>
      </c>
      <c r="G9" s="46">
        <f aca="true" t="shared" si="0" ref="G9:G19">F9-E9</f>
        <v>103272.20999999996</v>
      </c>
      <c r="H9" s="46">
        <v>93333.21</v>
      </c>
      <c r="I9" s="47">
        <v>9939</v>
      </c>
      <c r="J9" s="48"/>
      <c r="K9" s="48"/>
      <c r="L9" s="48"/>
      <c r="M9" s="33"/>
      <c r="N9" s="33"/>
      <c r="O9" s="33"/>
    </row>
    <row r="10" spans="1:15" ht="12.75">
      <c r="A10" s="49">
        <v>75027356</v>
      </c>
      <c r="B10" s="50" t="s">
        <v>19</v>
      </c>
      <c r="C10" s="50"/>
      <c r="D10" s="50"/>
      <c r="E10" s="51">
        <f>5776606.66+55996.28</f>
        <v>5832602.94</v>
      </c>
      <c r="F10" s="51">
        <f>5759192.01+106638.28</f>
        <v>5865830.29</v>
      </c>
      <c r="G10" s="51">
        <f t="shared" si="0"/>
        <v>33227.34999999963</v>
      </c>
      <c r="H10" s="51">
        <v>-17414.65</v>
      </c>
      <c r="I10" s="52">
        <v>50642</v>
      </c>
      <c r="J10" s="48"/>
      <c r="K10" s="53"/>
      <c r="L10" s="48"/>
      <c r="M10" s="33"/>
      <c r="N10" s="33"/>
      <c r="O10" s="33"/>
    </row>
    <row r="11" spans="1:15" ht="12.75">
      <c r="A11" s="49">
        <v>75027348</v>
      </c>
      <c r="B11" s="50" t="s">
        <v>20</v>
      </c>
      <c r="C11" s="50"/>
      <c r="D11" s="50"/>
      <c r="E11" s="51">
        <f>4193936.26+70558</f>
        <v>4264494.26</v>
      </c>
      <c r="F11" s="51">
        <f>4203529.37+95950</f>
        <v>4299479.37</v>
      </c>
      <c r="G11" s="51">
        <f t="shared" si="0"/>
        <v>34985.110000000335</v>
      </c>
      <c r="H11" s="51">
        <v>9593.11</v>
      </c>
      <c r="I11" s="52">
        <v>25392</v>
      </c>
      <c r="J11" s="48"/>
      <c r="K11" s="53"/>
      <c r="L11" s="48"/>
      <c r="M11" s="33"/>
      <c r="N11" s="33"/>
      <c r="O11" s="33"/>
    </row>
    <row r="12" spans="1:15" ht="12.75">
      <c r="A12" s="49">
        <v>75027330</v>
      </c>
      <c r="B12" s="50" t="s">
        <v>21</v>
      </c>
      <c r="C12" s="50"/>
      <c r="D12" s="50"/>
      <c r="E12" s="51">
        <f>6740338.77+191766</f>
        <v>6932104.77</v>
      </c>
      <c r="F12" s="51">
        <f>6729880.22+210168</f>
        <v>6940048.22</v>
      </c>
      <c r="G12" s="51">
        <f t="shared" si="0"/>
        <v>7943.450000000186</v>
      </c>
      <c r="H12" s="51">
        <v>-10458.55</v>
      </c>
      <c r="I12" s="52">
        <v>18402</v>
      </c>
      <c r="J12" s="48"/>
      <c r="K12" s="53"/>
      <c r="L12" s="48"/>
      <c r="M12" s="33"/>
      <c r="N12" s="33"/>
      <c r="O12" s="33"/>
    </row>
    <row r="13" spans="1:15" ht="12.75">
      <c r="A13" s="49">
        <v>70934011</v>
      </c>
      <c r="B13" s="50" t="s">
        <v>22</v>
      </c>
      <c r="C13" s="50"/>
      <c r="D13" s="50"/>
      <c r="E13" s="51">
        <f>6669927.49+34765</f>
        <v>6704692.49</v>
      </c>
      <c r="F13" s="51">
        <f>6735286.45+40670</f>
        <v>6775956.45</v>
      </c>
      <c r="G13" s="51">
        <f t="shared" si="0"/>
        <v>71263.95999999996</v>
      </c>
      <c r="H13" s="51">
        <v>65358.96</v>
      </c>
      <c r="I13" s="52">
        <v>5905</v>
      </c>
      <c r="J13" s="48"/>
      <c r="K13" s="53"/>
      <c r="L13" s="48"/>
      <c r="M13" s="33"/>
      <c r="N13" s="33"/>
      <c r="O13" s="33"/>
    </row>
    <row r="14" spans="1:15" ht="12.75">
      <c r="A14" s="49">
        <v>75027313</v>
      </c>
      <c r="B14" s="50" t="s">
        <v>23</v>
      </c>
      <c r="C14" s="50"/>
      <c r="D14" s="50"/>
      <c r="E14" s="51">
        <f>2501888.98+4620</f>
        <v>2506508.98</v>
      </c>
      <c r="F14" s="51">
        <f>2530871.52+6593</f>
        <v>2537464.52</v>
      </c>
      <c r="G14" s="51">
        <f t="shared" si="0"/>
        <v>30955.540000000037</v>
      </c>
      <c r="H14" s="51">
        <v>28982.54</v>
      </c>
      <c r="I14" s="52">
        <v>1973</v>
      </c>
      <c r="J14" s="48"/>
      <c r="K14" s="53"/>
      <c r="L14" s="48"/>
      <c r="M14" s="33"/>
      <c r="N14" s="33"/>
      <c r="O14" s="33"/>
    </row>
    <row r="15" spans="1:15" ht="12.75">
      <c r="A15" s="49">
        <v>63029049</v>
      </c>
      <c r="B15" s="50" t="s">
        <v>24</v>
      </c>
      <c r="C15" s="50"/>
      <c r="D15" s="50"/>
      <c r="E15" s="51">
        <f>4451573.77+84152</f>
        <v>4535725.77</v>
      </c>
      <c r="F15" s="51">
        <f>4483488.96+90680</f>
        <v>4574168.96</v>
      </c>
      <c r="G15" s="51">
        <f t="shared" si="0"/>
        <v>38443.19000000041</v>
      </c>
      <c r="H15" s="51">
        <v>31915.19</v>
      </c>
      <c r="I15" s="52">
        <v>6528</v>
      </c>
      <c r="J15" s="48"/>
      <c r="K15" s="53"/>
      <c r="L15" s="48"/>
      <c r="M15" s="33"/>
      <c r="N15" s="33"/>
      <c r="O15" s="33"/>
    </row>
    <row r="16" spans="1:15" ht="12.75">
      <c r="A16" s="49">
        <v>75027305</v>
      </c>
      <c r="B16" s="50" t="s">
        <v>25</v>
      </c>
      <c r="C16" s="50"/>
      <c r="D16" s="50"/>
      <c r="E16" s="51">
        <f>4338461.92+3483</f>
        <v>4341944.92</v>
      </c>
      <c r="F16" s="51">
        <f>4519285.47+3486</f>
        <v>4522771.47</v>
      </c>
      <c r="G16" s="51">
        <f t="shared" si="0"/>
        <v>180826.5499999998</v>
      </c>
      <c r="H16" s="51">
        <v>180823.55</v>
      </c>
      <c r="I16" s="52">
        <v>3</v>
      </c>
      <c r="J16" s="48"/>
      <c r="K16" s="53"/>
      <c r="L16" s="48"/>
      <c r="M16" s="33"/>
      <c r="N16" s="33"/>
      <c r="O16" s="33"/>
    </row>
    <row r="17" spans="1:15" ht="12.75">
      <c r="A17" s="49">
        <v>75027364</v>
      </c>
      <c r="B17" s="50" t="s">
        <v>26</v>
      </c>
      <c r="C17" s="50"/>
      <c r="D17" s="50"/>
      <c r="E17" s="51">
        <f>3898419.01+11200</f>
        <v>3909619.01</v>
      </c>
      <c r="F17" s="51">
        <f>4042590.68+11200</f>
        <v>4053790.68</v>
      </c>
      <c r="G17" s="51">
        <f t="shared" si="0"/>
        <v>144171.6700000004</v>
      </c>
      <c r="H17" s="51">
        <v>144171.67</v>
      </c>
      <c r="I17" s="52">
        <v>0</v>
      </c>
      <c r="J17" s="48"/>
      <c r="K17" s="53"/>
      <c r="L17" s="48"/>
      <c r="M17" s="33"/>
      <c r="N17" s="33"/>
      <c r="O17" s="33"/>
    </row>
    <row r="18" spans="1:15" ht="12.75">
      <c r="A18" s="49">
        <v>66739721</v>
      </c>
      <c r="B18" s="50" t="s">
        <v>27</v>
      </c>
      <c r="C18" s="50"/>
      <c r="D18" s="50"/>
      <c r="E18" s="51">
        <f>7026622.43+45721.5</f>
        <v>7072343.93</v>
      </c>
      <c r="F18" s="51">
        <f>7049434.68+55390.5</f>
        <v>7104825.18</v>
      </c>
      <c r="G18" s="51">
        <f t="shared" si="0"/>
        <v>32481.25</v>
      </c>
      <c r="H18" s="51">
        <v>22812.25</v>
      </c>
      <c r="I18" s="52">
        <v>9669</v>
      </c>
      <c r="J18" s="48"/>
      <c r="K18" s="53"/>
      <c r="L18" s="48"/>
      <c r="M18" s="33"/>
      <c r="N18" s="33"/>
      <c r="O18" s="33"/>
    </row>
    <row r="19" spans="1:15" ht="13.5" thickBot="1">
      <c r="A19" s="54">
        <v>70934002</v>
      </c>
      <c r="B19" s="55" t="s">
        <v>28</v>
      </c>
      <c r="C19" s="55"/>
      <c r="D19" s="55"/>
      <c r="E19" s="56">
        <f>7574025.71+112434.4</f>
        <v>7686460.11</v>
      </c>
      <c r="F19" s="56">
        <f>7628850.34+142963.24</f>
        <v>7771813.58</v>
      </c>
      <c r="G19" s="56">
        <f t="shared" si="0"/>
        <v>85353.46999999974</v>
      </c>
      <c r="H19" s="56">
        <v>54824.63</v>
      </c>
      <c r="I19" s="57">
        <v>30528.84</v>
      </c>
      <c r="J19" s="48"/>
      <c r="K19" s="48"/>
      <c r="L19" s="48"/>
      <c r="M19" s="33"/>
      <c r="N19" s="33"/>
      <c r="O19" s="33"/>
    </row>
    <row r="20" spans="1:15" ht="9.75" customHeight="1">
      <c r="A20" s="32"/>
      <c r="B20" s="33"/>
      <c r="C20" s="33"/>
      <c r="D20" s="33"/>
      <c r="E20" s="48"/>
      <c r="F20" s="48"/>
      <c r="G20" s="48"/>
      <c r="H20" s="48"/>
      <c r="I20" s="58"/>
      <c r="J20" s="48"/>
      <c r="K20" s="48"/>
      <c r="L20" s="48"/>
      <c r="M20" s="33"/>
      <c r="N20" s="33"/>
      <c r="O20" s="43"/>
    </row>
    <row r="21" spans="1:15" ht="13.5" thickBot="1">
      <c r="A21" s="32"/>
      <c r="B21" s="39" t="s">
        <v>29</v>
      </c>
      <c r="C21" s="40"/>
      <c r="D21" s="33"/>
      <c r="E21" s="48"/>
      <c r="F21" s="48"/>
      <c r="G21" s="48"/>
      <c r="H21" s="48"/>
      <c r="I21" s="59"/>
      <c r="J21" s="48"/>
      <c r="K21" s="48"/>
      <c r="L21" s="48"/>
      <c r="M21" s="33"/>
      <c r="N21" s="33"/>
      <c r="O21" s="43"/>
    </row>
    <row r="22" spans="1:15" ht="12.75">
      <c r="A22" s="44">
        <v>70933944</v>
      </c>
      <c r="B22" s="45" t="s">
        <v>30</v>
      </c>
      <c r="C22" s="45"/>
      <c r="D22" s="45"/>
      <c r="E22" s="46">
        <f>11967650.7+26789.92</f>
        <v>11994440.62</v>
      </c>
      <c r="F22" s="46">
        <f>12044920.58+57874.72</f>
        <v>12102795.3</v>
      </c>
      <c r="G22" s="46">
        <f aca="true" t="shared" si="1" ref="G22:G30">F22-E22</f>
        <v>108354.68000000156</v>
      </c>
      <c r="H22" s="46">
        <v>77269.88</v>
      </c>
      <c r="I22" s="47">
        <v>31084.8</v>
      </c>
      <c r="J22" s="48"/>
      <c r="K22" s="48"/>
      <c r="L22" s="48"/>
      <c r="M22" s="33"/>
      <c r="N22" s="33"/>
      <c r="O22" s="33"/>
    </row>
    <row r="23" spans="1:15" ht="12.75">
      <c r="A23" s="49">
        <v>61989088</v>
      </c>
      <c r="B23" s="50" t="s">
        <v>31</v>
      </c>
      <c r="C23" s="50"/>
      <c r="D23" s="50"/>
      <c r="E23" s="51">
        <f>8676028.46+47728.11</f>
        <v>8723756.57</v>
      </c>
      <c r="F23" s="51">
        <f>8963753.87+109179</f>
        <v>9072932.87</v>
      </c>
      <c r="G23" s="51">
        <f t="shared" si="1"/>
        <v>349176.2999999989</v>
      </c>
      <c r="H23" s="51">
        <v>287725.41</v>
      </c>
      <c r="I23" s="52">
        <v>61450.89</v>
      </c>
      <c r="J23" s="48"/>
      <c r="K23" s="48"/>
      <c r="L23" s="48"/>
      <c r="M23" s="33"/>
      <c r="N23" s="33"/>
      <c r="O23" s="33"/>
    </row>
    <row r="24" spans="1:15" ht="12.75">
      <c r="A24" s="49">
        <v>70933987</v>
      </c>
      <c r="B24" s="50" t="s">
        <v>32</v>
      </c>
      <c r="C24" s="50"/>
      <c r="D24" s="50"/>
      <c r="E24" s="51">
        <f>25014344.09+737523.69</f>
        <v>25751867.78</v>
      </c>
      <c r="F24" s="51">
        <f>25053711.91+794185</f>
        <v>25847896.91</v>
      </c>
      <c r="G24" s="51">
        <f t="shared" si="1"/>
        <v>96029.12999999896</v>
      </c>
      <c r="H24" s="51">
        <v>39367.82</v>
      </c>
      <c r="I24" s="52">
        <v>56661.31</v>
      </c>
      <c r="J24" s="48"/>
      <c r="K24" s="48"/>
      <c r="L24" s="48"/>
      <c r="M24" s="33"/>
      <c r="N24" s="33"/>
      <c r="O24" s="33"/>
    </row>
    <row r="25" spans="1:15" ht="12.75">
      <c r="A25" s="49">
        <v>70933979</v>
      </c>
      <c r="B25" s="50" t="s">
        <v>33</v>
      </c>
      <c r="C25" s="50"/>
      <c r="D25" s="50"/>
      <c r="E25" s="51">
        <f>17985845.21+136033.5</f>
        <v>18121878.71</v>
      </c>
      <c r="F25" s="51">
        <f>18001517.17+170975</f>
        <v>18172492.17</v>
      </c>
      <c r="G25" s="51">
        <f t="shared" si="1"/>
        <v>50613.460000000894</v>
      </c>
      <c r="H25" s="51">
        <v>15671.96</v>
      </c>
      <c r="I25" s="52">
        <v>34941.5</v>
      </c>
      <c r="J25" s="48"/>
      <c r="K25" s="48"/>
      <c r="L25" s="48"/>
      <c r="M25" s="33"/>
      <c r="N25" s="33"/>
      <c r="O25" s="33"/>
    </row>
    <row r="26" spans="1:15" ht="12.75">
      <c r="A26" s="49">
        <v>70933952</v>
      </c>
      <c r="B26" s="50" t="s">
        <v>34</v>
      </c>
      <c r="C26" s="50"/>
      <c r="D26" s="50"/>
      <c r="E26" s="51">
        <f>10812297.83+51211.51</f>
        <v>10863509.34</v>
      </c>
      <c r="F26" s="51">
        <f>10921673.04+180554</f>
        <v>11102227.04</v>
      </c>
      <c r="G26" s="51">
        <f t="shared" si="1"/>
        <v>238717.69999999925</v>
      </c>
      <c r="H26" s="51">
        <v>109375.21</v>
      </c>
      <c r="I26" s="52">
        <v>129342.49</v>
      </c>
      <c r="J26" s="48"/>
      <c r="K26" s="48"/>
      <c r="L26" s="48"/>
      <c r="M26" s="33"/>
      <c r="N26" s="33"/>
      <c r="O26" s="33"/>
    </row>
    <row r="27" spans="1:15" ht="12.75">
      <c r="A27" s="49">
        <v>61989061</v>
      </c>
      <c r="B27" s="50" t="s">
        <v>35</v>
      </c>
      <c r="C27" s="50"/>
      <c r="D27" s="50"/>
      <c r="E27" s="51">
        <f>38046399.51+929070.96</f>
        <v>38975470.47</v>
      </c>
      <c r="F27" s="51">
        <f>38145887.32+1097317</f>
        <v>39243204.32</v>
      </c>
      <c r="G27" s="51">
        <f t="shared" si="1"/>
        <v>267733.8500000015</v>
      </c>
      <c r="H27" s="51">
        <v>99487.81</v>
      </c>
      <c r="I27" s="52">
        <v>168246.04</v>
      </c>
      <c r="J27" s="48"/>
      <c r="K27" s="48"/>
      <c r="L27" s="48"/>
      <c r="M27" s="33"/>
      <c r="N27" s="33"/>
      <c r="O27" s="33"/>
    </row>
    <row r="28" spans="1:15" ht="12.75">
      <c r="A28" s="49">
        <v>61989037</v>
      </c>
      <c r="B28" s="50" t="s">
        <v>36</v>
      </c>
      <c r="C28" s="50"/>
      <c r="D28" s="50"/>
      <c r="E28" s="51">
        <f>48207940.89+416771.86</f>
        <v>48624712.75</v>
      </c>
      <c r="F28" s="51">
        <f>48257427.01+496235.26</f>
        <v>48753662.269999996</v>
      </c>
      <c r="G28" s="51">
        <f t="shared" si="1"/>
        <v>128949.51999999583</v>
      </c>
      <c r="H28" s="51">
        <v>49486.12</v>
      </c>
      <c r="I28" s="52">
        <v>79463.4</v>
      </c>
      <c r="J28" s="48"/>
      <c r="K28" s="48"/>
      <c r="L28" s="48"/>
      <c r="M28" s="33"/>
      <c r="N28" s="33"/>
      <c r="O28" s="33"/>
    </row>
    <row r="29" spans="1:15" ht="12.75">
      <c r="A29" s="49">
        <v>70933901</v>
      </c>
      <c r="B29" s="60" t="s">
        <v>37</v>
      </c>
      <c r="C29" s="61"/>
      <c r="D29" s="61"/>
      <c r="E29" s="51">
        <f>18474053.48+73413</f>
        <v>18547466.48</v>
      </c>
      <c r="F29" s="51">
        <f>18622014.83+208260</f>
        <v>18830274.83</v>
      </c>
      <c r="G29" s="51">
        <f t="shared" si="1"/>
        <v>282808.34999999776</v>
      </c>
      <c r="H29" s="51">
        <v>147961.35</v>
      </c>
      <c r="I29" s="52">
        <v>134847</v>
      </c>
      <c r="J29" s="48"/>
      <c r="K29" s="48"/>
      <c r="L29" s="48"/>
      <c r="M29" s="33"/>
      <c r="N29" s="33"/>
      <c r="O29" s="33"/>
    </row>
    <row r="30" spans="1:15" ht="13.5" thickBot="1">
      <c r="A30" s="54">
        <v>70933928</v>
      </c>
      <c r="B30" s="62" t="s">
        <v>38</v>
      </c>
      <c r="C30" s="63"/>
      <c r="D30" s="63"/>
      <c r="E30" s="56">
        <f>27348011.37+681821</f>
        <v>28029832.37</v>
      </c>
      <c r="F30" s="56">
        <f>27496450.86+810915.5</f>
        <v>28307366.36</v>
      </c>
      <c r="G30" s="56">
        <f t="shared" si="1"/>
        <v>277533.98999999836</v>
      </c>
      <c r="H30" s="56">
        <v>148439.49</v>
      </c>
      <c r="I30" s="57">
        <v>129094.5</v>
      </c>
      <c r="J30" s="48"/>
      <c r="K30" s="48"/>
      <c r="L30" s="48"/>
      <c r="M30" s="33"/>
      <c r="N30" s="33"/>
      <c r="O30" s="33"/>
    </row>
    <row r="31" spans="1:15" ht="9.75" customHeight="1">
      <c r="A31" s="32"/>
      <c r="B31" s="43"/>
      <c r="C31" s="43"/>
      <c r="D31" s="43"/>
      <c r="E31" s="48"/>
      <c r="F31" s="48"/>
      <c r="G31" s="48"/>
      <c r="H31" s="48"/>
      <c r="I31" s="64"/>
      <c r="J31" s="48"/>
      <c r="K31" s="48"/>
      <c r="L31" s="48"/>
      <c r="M31" s="43"/>
      <c r="N31" s="43"/>
      <c r="O31" s="43"/>
    </row>
    <row r="32" spans="1:12" ht="13.5" thickBot="1">
      <c r="A32" s="32"/>
      <c r="B32" s="65" t="s">
        <v>39</v>
      </c>
      <c r="C32" s="66"/>
      <c r="D32" s="66"/>
      <c r="E32" s="67"/>
      <c r="F32" s="68"/>
      <c r="G32" s="68"/>
      <c r="H32" s="68"/>
      <c r="I32" s="69"/>
      <c r="J32" s="68"/>
      <c r="K32" s="68"/>
      <c r="L32" s="68"/>
    </row>
    <row r="33" spans="1:15" ht="12.75">
      <c r="A33" s="44">
        <v>68917066</v>
      </c>
      <c r="B33" s="45" t="s">
        <v>40</v>
      </c>
      <c r="C33" s="45"/>
      <c r="D33" s="45"/>
      <c r="E33" s="46">
        <f>16906098.08+553530.26</f>
        <v>17459628.34</v>
      </c>
      <c r="F33" s="46">
        <f>16446795.14+743308.63</f>
        <v>17190103.77</v>
      </c>
      <c r="G33" s="46">
        <f>F33-E33</f>
        <v>-269524.5700000003</v>
      </c>
      <c r="H33" s="46">
        <v>-459302.94</v>
      </c>
      <c r="I33" s="47">
        <v>189778.37</v>
      </c>
      <c r="J33" s="48"/>
      <c r="K33" s="48"/>
      <c r="L33" s="48"/>
      <c r="M33" s="43"/>
      <c r="N33" s="43"/>
      <c r="O33" s="43"/>
    </row>
    <row r="34" spans="1:15" ht="13.5" thickBot="1">
      <c r="A34" s="70" t="s">
        <v>41</v>
      </c>
      <c r="B34" s="55" t="s">
        <v>42</v>
      </c>
      <c r="C34" s="55"/>
      <c r="D34" s="55"/>
      <c r="E34" s="56">
        <f>56772772.37+855110.97</f>
        <v>57627883.339999996</v>
      </c>
      <c r="F34" s="56">
        <f>56965258.68+955073.54</f>
        <v>57920332.22</v>
      </c>
      <c r="G34" s="56">
        <f>F34-E34</f>
        <v>292448.8800000027</v>
      </c>
      <c r="H34" s="56">
        <v>192486.31</v>
      </c>
      <c r="I34" s="57">
        <v>99962.57</v>
      </c>
      <c r="J34" s="48"/>
      <c r="K34" s="48"/>
      <c r="L34" s="48"/>
      <c r="M34" s="43"/>
      <c r="N34" s="43"/>
      <c r="O34" s="43"/>
    </row>
    <row r="35" spans="7:12" ht="9" customHeight="1">
      <c r="G35" s="71"/>
      <c r="H35" s="71"/>
      <c r="I35" s="71"/>
      <c r="J35" s="71"/>
      <c r="L35" s="43"/>
    </row>
    <row r="36" spans="1:12" ht="12.75">
      <c r="A36" s="72" t="s">
        <v>43</v>
      </c>
      <c r="B36" s="72"/>
      <c r="C36" s="72"/>
      <c r="E36" s="72"/>
      <c r="F36" s="72"/>
      <c r="G36" s="72"/>
      <c r="L36" s="43"/>
    </row>
    <row r="37" spans="1:7" ht="12.75">
      <c r="A37" s="72" t="s">
        <v>44</v>
      </c>
      <c r="B37" s="72"/>
      <c r="C37" s="72"/>
      <c r="E37" s="72"/>
      <c r="F37" s="72"/>
      <c r="G37" s="72"/>
    </row>
    <row r="38" spans="1:9" ht="12.75">
      <c r="A38" s="72" t="s">
        <v>45</v>
      </c>
      <c r="B38" s="72"/>
      <c r="C38" s="72"/>
      <c r="E38" s="72"/>
      <c r="F38" s="72"/>
      <c r="G38" s="72"/>
      <c r="H38" s="71"/>
      <c r="I38" s="71"/>
    </row>
    <row r="39" spans="1:7" ht="12.75">
      <c r="A39" s="72"/>
      <c r="B39" s="72"/>
      <c r="C39" s="72"/>
      <c r="E39" s="72"/>
      <c r="F39" s="72"/>
      <c r="G39" s="72"/>
    </row>
    <row r="40" spans="1:2" ht="12.75">
      <c r="A40" s="72"/>
      <c r="B40" s="72"/>
    </row>
  </sheetData>
  <sheetProtection/>
  <mergeCells count="5">
    <mergeCell ref="K7:L7"/>
    <mergeCell ref="G1:I1"/>
    <mergeCell ref="J4:L4"/>
    <mergeCell ref="J5:L5"/>
    <mergeCell ref="K6:L6"/>
  </mergeCells>
  <printOptions/>
  <pageMargins left="1.1811023622047245" right="0.7874015748031497" top="0.984251968503937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mop57</dc:creator>
  <cp:keywords/>
  <dc:description/>
  <cp:lastModifiedBy>mop57</cp:lastModifiedBy>
  <dcterms:created xsi:type="dcterms:W3CDTF">2012-06-11T06:20:03Z</dcterms:created>
  <dcterms:modified xsi:type="dcterms:W3CDTF">2012-06-11T06:20:40Z</dcterms:modified>
  <cp:category/>
  <cp:version/>
  <cp:contentType/>
  <cp:contentStatus/>
</cp:coreProperties>
</file>