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15195" windowHeight="12210" firstSheet="3" activeTab="3"/>
  </bookViews>
  <sheets>
    <sheet name="Výsledek hosp. PO tab. č. 6 (1)" sheetId="1" r:id="rId1"/>
    <sheet name="Výsledek hosp. PO tab. č. 6 (2)" sheetId="2" r:id="rId2"/>
    <sheet name="Výsledek hosp. PO tab. č. 6 (3)" sheetId="3" r:id="rId3"/>
    <sheet name="Výsledek hosp. PO tab. č. 6 (4)" sheetId="4" r:id="rId4"/>
  </sheets>
  <externalReferences>
    <externalReference r:id="rId7"/>
    <externalReference r:id="rId8"/>
    <externalReference r:id="rId9"/>
  </externalReferences>
  <definedNames>
    <definedName name="dates" localSheetId="1">'[1]číselník'!$B$42:$C$54</definedName>
    <definedName name="dates">'[1]číselník'!$B$42:$C$54</definedName>
    <definedName name="joj">#REF!</definedName>
  </definedNames>
  <calcPr fullCalcOnLoad="1"/>
</workbook>
</file>

<file path=xl/sharedStrings.xml><?xml version="1.0" encoding="utf-8"?>
<sst xmlns="http://schemas.openxmlformats.org/spreadsheetml/2006/main" count="220" uniqueCount="52">
  <si>
    <t>tabulka č. 6</t>
  </si>
  <si>
    <t>IČ</t>
  </si>
  <si>
    <t>Název příspěvkové organizace</t>
  </si>
  <si>
    <t>Náklady</t>
  </si>
  <si>
    <t xml:space="preserve">Výnosy </t>
  </si>
  <si>
    <t>Výsledek</t>
  </si>
  <si>
    <t>celkem</t>
  </si>
  <si>
    <t>hospodaření</t>
  </si>
  <si>
    <t>z hlavní činnosti</t>
  </si>
  <si>
    <t>z doplň. činnosti</t>
  </si>
  <si>
    <t>sl. 1</t>
  </si>
  <si>
    <t>sl. 2</t>
  </si>
  <si>
    <t>sl. 3</t>
  </si>
  <si>
    <t>sl. 4</t>
  </si>
  <si>
    <t>sl. 5</t>
  </si>
  <si>
    <t>Mateřské školy</t>
  </si>
  <si>
    <t>MŠ Ostrava, Špálova 32, PO</t>
  </si>
  <si>
    <t>MŠ Ostrava, Repinova 19, PO</t>
  </si>
  <si>
    <t>MŠ Ostrava, Poděbradova 19, PO</t>
  </si>
  <si>
    <t>MŠ Ostrava, Křižíkova 18, PO</t>
  </si>
  <si>
    <t>MŠ Ostrava, Hornická 43A, PO</t>
  </si>
  <si>
    <t>Mš Ostrava, Dvořákova 4, PO</t>
  </si>
  <si>
    <t>MŠ Ostrava, Na Jízdárně 19a, PO</t>
  </si>
  <si>
    <t>MŠ Ostrava, Blahoslavova 6, PO</t>
  </si>
  <si>
    <t>MŠ Ostrava, Šafaříkova 9, PO</t>
  </si>
  <si>
    <t>MŠ Ostrava, Lechowiczova 8, PO</t>
  </si>
  <si>
    <t>MŠ Ostrava, Varenská 2a, PO</t>
  </si>
  <si>
    <t>Základní školy</t>
  </si>
  <si>
    <t>ZŠ Ostrava, Gajdošova 9, PO</t>
  </si>
  <si>
    <t>ZŠ Ostrava, Zelená 42, PO</t>
  </si>
  <si>
    <t>ZŠ Ostrava, Nádražní 117, PO</t>
  </si>
  <si>
    <t>ZŠ Ostrava, Matiční 5, PO</t>
  </si>
  <si>
    <t>ZŠ Ostrava, Gebauerova 8, PO</t>
  </si>
  <si>
    <t>ZŠ Ostrava, Gen. Píky 13A, PO</t>
  </si>
  <si>
    <t>Ostatní příspěvkové organizace</t>
  </si>
  <si>
    <t>CKV Moravská Ostrava, PO</t>
  </si>
  <si>
    <t>00097381</t>
  </si>
  <si>
    <t>TS Moravská Ostrava a Přívoz, PO</t>
  </si>
  <si>
    <t>Legenda:</t>
  </si>
  <si>
    <t>sloupec 2 - sloupec 1 = sloupec 3</t>
  </si>
  <si>
    <t>sloupec 4 + sloupec 5 = sloupec 3</t>
  </si>
  <si>
    <t>WZŠaMŠO, Na Mlýnici 611/36, PO</t>
  </si>
  <si>
    <t>ZŠaMŠ Ostrava, Ostrčilova 10, PO</t>
  </si>
  <si>
    <t>k 31. 12. 2015</t>
  </si>
  <si>
    <t>k 30. 9. 2015</t>
  </si>
  <si>
    <t xml:space="preserve">Výsledek hospodaření příspěvkových organizací zřízených SMO, MOb MOaP za rok 2015 (v Kč) </t>
  </si>
  <si>
    <t xml:space="preserve">Výsledek hospodaření příspěvkových organizací zřízených SMO, MOb MOaP za I. pololetí roku 2015 (v Kč) </t>
  </si>
  <si>
    <t>k 30. 6. 2015</t>
  </si>
  <si>
    <t xml:space="preserve">Výsledek hospodaření příspěvkových organizací zřízených SMO, MOb MOaP za I. čtvrtletí roku 2015 (v Kč) </t>
  </si>
  <si>
    <t>k 31. 3. 2015</t>
  </si>
  <si>
    <t xml:space="preserve">Výsledek hospodaření příspěvkových organizací zřízených SMO, MOb MOaP za III. čtvrtletí roku 2015 (v Kč) </t>
  </si>
  <si>
    <t>tabulka č. 9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</si>
</sst>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name val="Times New Roman"/>
      <family val="1"/>
    </font>
    <font>
      <i/>
      <sz val="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ck"/>
      <top>
        <color indexed="63"/>
      </top>
      <bottom style="medium"/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7" fillId="19" borderId="0" applyNumberFormat="0" applyBorder="0" applyAlignment="0" applyProtection="0"/>
    <xf numFmtId="0" fontId="28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22" borderId="6" applyNumberFormat="0" applyFont="0" applyAlignment="0" applyProtection="0"/>
    <xf numFmtId="9" fontId="1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3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4" borderId="8" applyNumberFormat="0" applyAlignment="0" applyProtection="0"/>
    <xf numFmtId="0" fontId="38" fillId="25" borderId="8" applyNumberFormat="0" applyAlignment="0" applyProtection="0"/>
    <xf numFmtId="0" fontId="39" fillId="25" borderId="9" applyNumberFormat="0" applyAlignment="0" applyProtection="0"/>
    <xf numFmtId="0" fontId="40" fillId="0" borderId="0" applyNumberFormat="0" applyFill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</cellStyleXfs>
  <cellXfs count="104">
    <xf numFmtId="0" fontId="0" fillId="0" borderId="0" xfId="0" applyAlignment="1">
      <alignment/>
    </xf>
    <xf numFmtId="0" fontId="0" fillId="0" borderId="0" xfId="0" applyAlignment="1">
      <alignment horizontal="right"/>
    </xf>
    <xf numFmtId="0" fontId="2" fillId="3" borderId="0" xfId="0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32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5" fillId="32" borderId="12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0" fillId="0" borderId="15" xfId="0" applyBorder="1" applyAlignment="1">
      <alignment/>
    </xf>
    <xf numFmtId="0" fontId="4" fillId="0" borderId="0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6" fillId="34" borderId="0" xfId="0" applyFont="1" applyFill="1" applyBorder="1" applyAlignment="1">
      <alignment/>
    </xf>
    <xf numFmtId="0" fontId="4" fillId="34" borderId="0" xfId="0" applyFont="1" applyFill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0" fillId="0" borderId="0" xfId="0" applyBorder="1" applyAlignment="1">
      <alignment/>
    </xf>
    <xf numFmtId="0" fontId="4" fillId="0" borderId="16" xfId="0" applyFont="1" applyBorder="1" applyAlignment="1">
      <alignment horizontal="center"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4" fontId="4" fillId="0" borderId="10" xfId="0" applyNumberFormat="1" applyFont="1" applyBorder="1" applyAlignment="1">
      <alignment/>
    </xf>
    <xf numFmtId="4" fontId="4" fillId="0" borderId="11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4" fontId="4" fillId="0" borderId="22" xfId="0" applyNumberFormat="1" applyFont="1" applyBorder="1" applyAlignment="1">
      <alignment/>
    </xf>
    <xf numFmtId="4" fontId="4" fillId="0" borderId="23" xfId="0" applyNumberFormat="1" applyFont="1" applyBorder="1" applyAlignment="1">
      <alignment/>
    </xf>
    <xf numFmtId="4" fontId="4" fillId="35" borderId="0" xfId="0" applyNumberFormat="1" applyFont="1" applyFill="1" applyBorder="1" applyAlignment="1">
      <alignment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4" fontId="4" fillId="0" borderId="27" xfId="0" applyNumberFormat="1" applyFont="1" applyBorder="1" applyAlignment="1">
      <alignment/>
    </xf>
    <xf numFmtId="4" fontId="4" fillId="0" borderId="28" xfId="0" applyNumberFormat="1" applyFont="1" applyBorder="1" applyAlignment="1">
      <alignment/>
    </xf>
    <xf numFmtId="4" fontId="4" fillId="0" borderId="29" xfId="0" applyNumberFormat="1" applyFont="1" applyBorder="1" applyAlignment="1">
      <alignment/>
    </xf>
    <xf numFmtId="0" fontId="4" fillId="0" borderId="19" xfId="0" applyFont="1" applyFill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4" fillId="0" borderId="30" xfId="0" applyFont="1" applyBorder="1" applyAlignment="1">
      <alignment horizontal="center"/>
    </xf>
    <xf numFmtId="0" fontId="4" fillId="0" borderId="31" xfId="0" applyFont="1" applyFill="1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4" fontId="4" fillId="0" borderId="14" xfId="0" applyNumberFormat="1" applyFont="1" applyBorder="1" applyAlignment="1">
      <alignment/>
    </xf>
    <xf numFmtId="4" fontId="4" fillId="0" borderId="34" xfId="0" applyNumberFormat="1" applyFont="1" applyBorder="1" applyAlignment="1">
      <alignment/>
    </xf>
    <xf numFmtId="0" fontId="4" fillId="34" borderId="0" xfId="0" applyFont="1" applyFill="1" applyBorder="1" applyAlignment="1">
      <alignment/>
    </xf>
    <xf numFmtId="4" fontId="4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4" fontId="0" fillId="0" borderId="29" xfId="0" applyNumberFormat="1" applyBorder="1" applyAlignment="1">
      <alignment/>
    </xf>
    <xf numFmtId="49" fontId="4" fillId="0" borderId="31" xfId="0" applyNumberFormat="1" applyFont="1" applyBorder="1" applyAlignment="1">
      <alignment horizontal="center"/>
    </xf>
    <xf numFmtId="0" fontId="4" fillId="0" borderId="31" xfId="0" applyFont="1" applyBorder="1" applyAlignment="1">
      <alignment/>
    </xf>
    <xf numFmtId="0" fontId="4" fillId="0" borderId="32" xfId="0" applyFont="1" applyBorder="1" applyAlignment="1">
      <alignment/>
    </xf>
    <xf numFmtId="0" fontId="4" fillId="0" borderId="33" xfId="0" applyFont="1" applyBorder="1" applyAlignment="1">
      <alignment/>
    </xf>
    <xf numFmtId="4" fontId="0" fillId="0" borderId="0" xfId="0" applyNumberFormat="1" applyAlignment="1">
      <alignment/>
    </xf>
    <xf numFmtId="0" fontId="4" fillId="0" borderId="0" xfId="0" applyFont="1" applyAlignment="1">
      <alignment/>
    </xf>
    <xf numFmtId="0" fontId="4" fillId="0" borderId="35" xfId="0" applyFont="1" applyBorder="1" applyAlignment="1">
      <alignment/>
    </xf>
    <xf numFmtId="4" fontId="4" fillId="0" borderId="35" xfId="0" applyNumberFormat="1" applyFont="1" applyBorder="1" applyAlignment="1">
      <alignment/>
    </xf>
    <xf numFmtId="4" fontId="4" fillId="0" borderId="36" xfId="0" applyNumberFormat="1" applyFont="1" applyBorder="1" applyAlignment="1">
      <alignment/>
    </xf>
    <xf numFmtId="0" fontId="4" fillId="0" borderId="27" xfId="0" applyFont="1" applyBorder="1" applyAlignment="1">
      <alignment/>
    </xf>
    <xf numFmtId="0" fontId="4" fillId="0" borderId="37" xfId="0" applyFont="1" applyBorder="1" applyAlignment="1">
      <alignment/>
    </xf>
    <xf numFmtId="0" fontId="4" fillId="0" borderId="38" xfId="0" applyFont="1" applyBorder="1" applyAlignment="1">
      <alignment horizontal="center"/>
    </xf>
    <xf numFmtId="49" fontId="4" fillId="0" borderId="39" xfId="0" applyNumberFormat="1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41" fillId="0" borderId="20" xfId="0" applyFont="1" applyBorder="1" applyAlignment="1">
      <alignment/>
    </xf>
    <xf numFmtId="0" fontId="0" fillId="33" borderId="14" xfId="0" applyFont="1" applyFill="1" applyBorder="1" applyAlignment="1">
      <alignment horizontal="center" vertical="center"/>
    </xf>
    <xf numFmtId="0" fontId="0" fillId="33" borderId="34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/>
    </xf>
    <xf numFmtId="0" fontId="0" fillId="0" borderId="0" xfId="0" applyFont="1" applyBorder="1" applyAlignment="1">
      <alignment/>
    </xf>
    <xf numFmtId="4" fontId="4" fillId="0" borderId="0" xfId="0" applyNumberFormat="1" applyFont="1" applyAlignment="1">
      <alignment/>
    </xf>
    <xf numFmtId="0" fontId="3" fillId="0" borderId="0" xfId="0" applyFont="1" applyBorder="1" applyAlignment="1">
      <alignment horizontal="right"/>
    </xf>
    <xf numFmtId="0" fontId="5" fillId="32" borderId="40" xfId="0" applyFont="1" applyFill="1" applyBorder="1" applyAlignment="1">
      <alignment horizontal="center" vertical="center"/>
    </xf>
    <xf numFmtId="0" fontId="5" fillId="32" borderId="41" xfId="0" applyFont="1" applyFill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5" fillId="32" borderId="16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5" fillId="32" borderId="15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3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espis.mmo.cz/pmoo/xervlet/spsdoc/plni&#269;ka%20k%2031.3.200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PC09\Local%20Settings\Temporary%20Internet%20Files\OLK4EE\pololetn&#237;%20hospoda&#345;en&#237;%20201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alarcikovave\Desktop\Documents\2013\Hospoda&#345;en&#237;%20%20I.%20pololet&#23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INPUTS"/>
      <sheetName val="Souhrnný report BILANCE"/>
      <sheetName val="Souhrnny report PRIJMY"/>
      <sheetName val="Souhrnny report VYDAJE"/>
      <sheetName val="OSŠ"/>
      <sheetName val="OMH"/>
      <sheetName val="OSM"/>
      <sheetName val="OSČ"/>
      <sheetName val="OFR"/>
      <sheetName val="OIV"/>
      <sheetName val="KT"/>
      <sheetName val="VS"/>
      <sheetName val="VS KT"/>
      <sheetName val="akce"/>
      <sheetName val="mzdy"/>
      <sheetName val="upozornění"/>
      <sheetName val="kontroly"/>
      <sheetName val="číselník"/>
      <sheetName val="Prijmy"/>
      <sheetName val="Vydaje"/>
      <sheetName val="manuál"/>
      <sheetName val="DEF PR"/>
      <sheetName val="DEF VY"/>
      <sheetName val="DEF INPUTS"/>
      <sheetName val="DEF OSŠ"/>
      <sheetName val="DEF OMH"/>
      <sheetName val="DEF OSM"/>
      <sheetName val="DEF OSČ"/>
      <sheetName val="DEF OFR"/>
      <sheetName val="DEF OIV"/>
      <sheetName val="DEF KT"/>
      <sheetName val="DEF VS"/>
      <sheetName val="prografy"/>
      <sheetName val="zaokrouhlenoSRB"/>
      <sheetName val="zaokrouhlenoSRP"/>
      <sheetName val="zaokrouhlenoSRV"/>
    </sheetNames>
    <sheetDataSet>
      <sheetData sheetId="18">
        <row r="42">
          <cell r="C42" t="str">
            <v>měsíc</v>
          </cell>
        </row>
        <row r="43">
          <cell r="B43">
            <v>1</v>
          </cell>
          <cell r="C43" t="str">
            <v>31.1.</v>
          </cell>
        </row>
        <row r="44">
          <cell r="B44">
            <v>2</v>
          </cell>
          <cell r="C44" t="str">
            <v>28.2.</v>
          </cell>
        </row>
        <row r="45">
          <cell r="B45">
            <v>3</v>
          </cell>
          <cell r="C45" t="str">
            <v>31.3.</v>
          </cell>
        </row>
        <row r="46">
          <cell r="B46">
            <v>4</v>
          </cell>
          <cell r="C46" t="str">
            <v>30.4.</v>
          </cell>
        </row>
        <row r="47">
          <cell r="B47">
            <v>5</v>
          </cell>
          <cell r="C47" t="str">
            <v>31.5.</v>
          </cell>
        </row>
        <row r="48">
          <cell r="B48">
            <v>6</v>
          </cell>
          <cell r="C48" t="str">
            <v>30.6.</v>
          </cell>
        </row>
        <row r="49">
          <cell r="B49">
            <v>7</v>
          </cell>
          <cell r="C49" t="str">
            <v>31.7.</v>
          </cell>
        </row>
        <row r="50">
          <cell r="B50">
            <v>8</v>
          </cell>
          <cell r="C50" t="str">
            <v>31.8.</v>
          </cell>
        </row>
        <row r="51">
          <cell r="B51">
            <v>9</v>
          </cell>
          <cell r="C51" t="str">
            <v>30.9.</v>
          </cell>
        </row>
        <row r="52">
          <cell r="B52">
            <v>10</v>
          </cell>
          <cell r="C52" t="str">
            <v>31.10.</v>
          </cell>
        </row>
        <row r="53">
          <cell r="B53">
            <v>11</v>
          </cell>
          <cell r="C53" t="str">
            <v>30.11.</v>
          </cell>
        </row>
        <row r="54">
          <cell r="B54">
            <v>12</v>
          </cell>
          <cell r="C54" t="str">
            <v>31.12.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říjmy tab. č.1"/>
      <sheetName val="Výdaje tab.č. 2"/>
      <sheetName val="Transfery tab. č.3 "/>
      <sheetName val="Příjmy dle ORJ tab.č.4 a"/>
      <sheetName val="Běžné výdaje tab.č.4 b"/>
      <sheetName val="Kap.výdaje tab.č. 4 c"/>
      <sheetName val="Kap.výdaje tab.č.5"/>
      <sheetName val="Výsledek hosp. PO tab. č. 6"/>
      <sheetName val="Plnění FP tab. č. 7"/>
      <sheetName val="Graf1"/>
      <sheetName val="Graf 2"/>
      <sheetName val="Zkratky 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říjmy tab. č. 1"/>
      <sheetName val="Výdaje tab. č. 2"/>
      <sheetName val="Transfery tab. č.3 "/>
      <sheetName val="Příjmy tab.č. 4a"/>
      <sheetName val="Výdaje odpa tab.č.4b"/>
      <sheetName val="Kap.výdaje tab.č.4c"/>
      <sheetName val="Kapitálové výdaje tab.č.5"/>
      <sheetName val="Výsledek hosp. PO tab. č. 6 "/>
      <sheetName val="Graf1"/>
      <sheetName val="Graf 2"/>
      <sheetName val="Zkratky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0"/>
  <sheetViews>
    <sheetView zoomScalePageLayoutView="0" workbookViewId="0" topLeftCell="A1">
      <selection activeCell="B28" sqref="B28"/>
    </sheetView>
  </sheetViews>
  <sheetFormatPr defaultColWidth="9.140625" defaultRowHeight="12.75"/>
  <cols>
    <col min="1" max="1" width="8.8515625" style="0" customWidth="1"/>
    <col min="4" max="4" width="7.28125" style="0" customWidth="1"/>
    <col min="5" max="8" width="17.7109375" style="0" customWidth="1"/>
    <col min="9" max="9" width="17.28125" style="0" customWidth="1"/>
    <col min="10" max="10" width="20.00390625" style="0" customWidth="1"/>
    <col min="11" max="11" width="13.57421875" style="0" customWidth="1"/>
  </cols>
  <sheetData>
    <row r="2" spans="1:10" ht="15.75">
      <c r="A2" s="2" t="s">
        <v>48</v>
      </c>
      <c r="B2" s="2"/>
      <c r="C2" s="2"/>
      <c r="D2" s="2"/>
      <c r="E2" s="2"/>
      <c r="F2" s="2"/>
      <c r="G2" s="2"/>
      <c r="H2" s="2"/>
      <c r="I2" s="2"/>
      <c r="J2" s="3"/>
    </row>
    <row r="3" spans="8:11" ht="13.5" thickBot="1">
      <c r="H3" s="84" t="s">
        <v>0</v>
      </c>
      <c r="I3" s="84"/>
      <c r="K3" s="4"/>
    </row>
    <row r="4" spans="1:11" ht="15">
      <c r="A4" s="85" t="s">
        <v>1</v>
      </c>
      <c r="B4" s="89" t="s">
        <v>2</v>
      </c>
      <c r="C4" s="90"/>
      <c r="D4" s="91"/>
      <c r="E4" s="5" t="s">
        <v>3</v>
      </c>
      <c r="F4" s="5" t="s">
        <v>4</v>
      </c>
      <c r="G4" s="6" t="s">
        <v>5</v>
      </c>
      <c r="H4" s="6" t="s">
        <v>5</v>
      </c>
      <c r="I4" s="7" t="s">
        <v>5</v>
      </c>
      <c r="J4" s="8"/>
      <c r="K4" s="11"/>
    </row>
    <row r="5" spans="1:11" ht="15">
      <c r="A5" s="86"/>
      <c r="B5" s="92"/>
      <c r="C5" s="93"/>
      <c r="D5" s="94"/>
      <c r="E5" s="12" t="s">
        <v>6</v>
      </c>
      <c r="F5" s="12" t="s">
        <v>6</v>
      </c>
      <c r="G5" s="13" t="s">
        <v>7</v>
      </c>
      <c r="H5" s="13" t="s">
        <v>7</v>
      </c>
      <c r="I5" s="14" t="s">
        <v>7</v>
      </c>
      <c r="J5" s="8"/>
      <c r="K5" s="11"/>
    </row>
    <row r="6" spans="1:11" ht="15">
      <c r="A6" s="87"/>
      <c r="B6" s="95"/>
      <c r="C6" s="93"/>
      <c r="D6" s="94"/>
      <c r="E6" s="77" t="s">
        <v>49</v>
      </c>
      <c r="F6" s="77" t="s">
        <v>49</v>
      </c>
      <c r="G6" s="15" t="s">
        <v>6</v>
      </c>
      <c r="H6" s="15" t="s">
        <v>8</v>
      </c>
      <c r="I6" s="16" t="s">
        <v>9</v>
      </c>
      <c r="J6" s="8"/>
      <c r="K6" s="11"/>
    </row>
    <row r="7" spans="1:11" ht="14.25" customHeight="1" thickBot="1">
      <c r="A7" s="88"/>
      <c r="B7" s="96"/>
      <c r="C7" s="97"/>
      <c r="D7" s="98"/>
      <c r="E7" s="17"/>
      <c r="F7" s="17"/>
      <c r="G7" s="79" t="s">
        <v>49</v>
      </c>
      <c r="H7" s="79" t="s">
        <v>49</v>
      </c>
      <c r="I7" s="80" t="s">
        <v>49</v>
      </c>
      <c r="J7" s="18"/>
      <c r="K7" s="11"/>
    </row>
    <row r="8" spans="1:11" ht="12.75">
      <c r="A8" s="19"/>
      <c r="B8" s="20"/>
      <c r="C8" s="20"/>
      <c r="D8" s="20"/>
      <c r="E8" s="21" t="s">
        <v>10</v>
      </c>
      <c r="F8" s="21" t="s">
        <v>11</v>
      </c>
      <c r="G8" s="21" t="s">
        <v>12</v>
      </c>
      <c r="H8" s="21" t="s">
        <v>13</v>
      </c>
      <c r="I8" s="22" t="s">
        <v>14</v>
      </c>
      <c r="J8" s="23"/>
      <c r="K8" s="11"/>
    </row>
    <row r="9" spans="1:11" ht="13.5" thickBot="1">
      <c r="A9" s="19"/>
      <c r="B9" s="24" t="s">
        <v>15</v>
      </c>
      <c r="C9" s="25"/>
      <c r="D9" s="25"/>
      <c r="E9" s="26"/>
      <c r="F9" s="26"/>
      <c r="G9" s="26"/>
      <c r="H9" s="26"/>
      <c r="I9" s="27"/>
      <c r="J9" s="20"/>
      <c r="K9" s="28"/>
    </row>
    <row r="10" spans="1:11" ht="12.75">
      <c r="A10" s="29">
        <v>66934885</v>
      </c>
      <c r="B10" s="30" t="s">
        <v>16</v>
      </c>
      <c r="C10" s="31"/>
      <c r="D10" s="32"/>
      <c r="E10" s="33">
        <v>969617.31</v>
      </c>
      <c r="F10" s="33">
        <v>1418773.29</v>
      </c>
      <c r="G10" s="33">
        <f aca="true" t="shared" si="0" ref="G10:G20">F10-E10</f>
        <v>449155.98</v>
      </c>
      <c r="H10" s="33">
        <v>445909.98</v>
      </c>
      <c r="I10" s="34">
        <v>3246</v>
      </c>
      <c r="J10" s="35"/>
      <c r="K10" s="20"/>
    </row>
    <row r="11" spans="1:11" ht="12.75">
      <c r="A11" s="36">
        <v>75027356</v>
      </c>
      <c r="B11" s="37" t="s">
        <v>17</v>
      </c>
      <c r="C11" s="38"/>
      <c r="D11" s="39"/>
      <c r="E11" s="40">
        <v>1500884.49</v>
      </c>
      <c r="F11" s="40">
        <v>1922059.53</v>
      </c>
      <c r="G11" s="40">
        <f t="shared" si="0"/>
        <v>421175.04000000004</v>
      </c>
      <c r="H11" s="40">
        <v>398278.47</v>
      </c>
      <c r="I11" s="41">
        <v>22896.57</v>
      </c>
      <c r="J11" s="35"/>
      <c r="K11" s="20"/>
    </row>
    <row r="12" spans="1:11" ht="12.75">
      <c r="A12" s="36">
        <v>75027348</v>
      </c>
      <c r="B12" s="37" t="s">
        <v>18</v>
      </c>
      <c r="C12" s="38"/>
      <c r="D12" s="39"/>
      <c r="E12" s="40">
        <v>957802.51</v>
      </c>
      <c r="F12" s="40">
        <v>1465308.82</v>
      </c>
      <c r="G12" s="40">
        <f t="shared" si="0"/>
        <v>507506.31000000006</v>
      </c>
      <c r="H12" s="40">
        <v>465171.31</v>
      </c>
      <c r="I12" s="41">
        <v>42335</v>
      </c>
      <c r="J12" s="35"/>
      <c r="K12" s="20"/>
    </row>
    <row r="13" spans="1:11" ht="12.75">
      <c r="A13" s="36">
        <v>75027330</v>
      </c>
      <c r="B13" s="37" t="s">
        <v>19</v>
      </c>
      <c r="C13" s="38"/>
      <c r="D13" s="39"/>
      <c r="E13" s="40">
        <v>1939144.07</v>
      </c>
      <c r="F13" s="40">
        <v>1944661.83</v>
      </c>
      <c r="G13" s="40">
        <f t="shared" si="0"/>
        <v>5517.760000000009</v>
      </c>
      <c r="H13" s="40">
        <v>120.76</v>
      </c>
      <c r="I13" s="41">
        <v>5397</v>
      </c>
      <c r="J13" s="35"/>
      <c r="K13" s="20"/>
    </row>
    <row r="14" spans="1:11" ht="12.75">
      <c r="A14" s="36">
        <v>70934011</v>
      </c>
      <c r="B14" s="37" t="s">
        <v>20</v>
      </c>
      <c r="C14" s="38"/>
      <c r="D14" s="39"/>
      <c r="E14" s="40">
        <v>1812805.91</v>
      </c>
      <c r="F14" s="40">
        <v>2447963.38</v>
      </c>
      <c r="G14" s="40">
        <f t="shared" si="0"/>
        <v>635157.47</v>
      </c>
      <c r="H14" s="40">
        <v>625306.87</v>
      </c>
      <c r="I14" s="41">
        <v>9850.6</v>
      </c>
      <c r="J14" s="35"/>
      <c r="K14" s="20"/>
    </row>
    <row r="15" spans="1:11" ht="12.75">
      <c r="A15" s="36">
        <v>75027313</v>
      </c>
      <c r="B15" s="37" t="s">
        <v>21</v>
      </c>
      <c r="C15" s="38"/>
      <c r="D15" s="39"/>
      <c r="E15" s="40">
        <v>673471.1</v>
      </c>
      <c r="F15" s="40">
        <v>857348.15</v>
      </c>
      <c r="G15" s="40">
        <f t="shared" si="0"/>
        <v>183877.05000000005</v>
      </c>
      <c r="H15" s="40">
        <v>169112.05</v>
      </c>
      <c r="I15" s="41">
        <v>14765</v>
      </c>
      <c r="J15" s="35"/>
      <c r="K15" s="20"/>
    </row>
    <row r="16" spans="1:11" ht="12.75">
      <c r="A16" s="36">
        <v>63029049</v>
      </c>
      <c r="B16" s="37" t="s">
        <v>22</v>
      </c>
      <c r="C16" s="38"/>
      <c r="D16" s="39"/>
      <c r="E16" s="40">
        <v>1244936.36</v>
      </c>
      <c r="F16" s="40">
        <v>1869747</v>
      </c>
      <c r="G16" s="40">
        <f t="shared" si="0"/>
        <v>624810.6399999999</v>
      </c>
      <c r="H16" s="40">
        <v>621650.64</v>
      </c>
      <c r="I16" s="41">
        <v>3160</v>
      </c>
      <c r="J16" s="35"/>
      <c r="K16" s="20"/>
    </row>
    <row r="17" spans="1:11" ht="12.75">
      <c r="A17" s="36">
        <v>75027305</v>
      </c>
      <c r="B17" s="37" t="s">
        <v>23</v>
      </c>
      <c r="C17" s="38"/>
      <c r="D17" s="39"/>
      <c r="E17" s="40">
        <v>1180435.13</v>
      </c>
      <c r="F17" s="40">
        <v>1238687.19</v>
      </c>
      <c r="G17" s="40">
        <f t="shared" si="0"/>
        <v>58252.060000000056</v>
      </c>
      <c r="H17" s="40">
        <v>57883.01</v>
      </c>
      <c r="I17" s="41">
        <v>369.05</v>
      </c>
      <c r="J17" s="35"/>
      <c r="K17" s="20"/>
    </row>
    <row r="18" spans="1:11" ht="12.75">
      <c r="A18" s="36">
        <v>75027364</v>
      </c>
      <c r="B18" s="37" t="s">
        <v>24</v>
      </c>
      <c r="C18" s="38"/>
      <c r="D18" s="39"/>
      <c r="E18" s="40">
        <v>1071818.82</v>
      </c>
      <c r="F18" s="40">
        <v>1396717.69</v>
      </c>
      <c r="G18" s="40">
        <f t="shared" si="0"/>
        <v>324898.8699999999</v>
      </c>
      <c r="H18" s="40">
        <v>319610.87</v>
      </c>
      <c r="I18" s="41">
        <v>5288</v>
      </c>
      <c r="J18" s="35"/>
      <c r="K18" s="20"/>
    </row>
    <row r="19" spans="1:11" ht="12.75">
      <c r="A19" s="36">
        <v>66739721</v>
      </c>
      <c r="B19" s="37" t="s">
        <v>25</v>
      </c>
      <c r="C19" s="38"/>
      <c r="D19" s="39"/>
      <c r="E19" s="40">
        <v>1828746.53</v>
      </c>
      <c r="F19" s="40">
        <v>2486577.04</v>
      </c>
      <c r="G19" s="40">
        <f t="shared" si="0"/>
        <v>657830.51</v>
      </c>
      <c r="H19" s="40">
        <v>638489.51</v>
      </c>
      <c r="I19" s="41">
        <v>19341</v>
      </c>
      <c r="J19" s="35"/>
      <c r="K19" s="20"/>
    </row>
    <row r="20" spans="1:11" ht="13.5" thickBot="1">
      <c r="A20" s="43">
        <v>70934002</v>
      </c>
      <c r="B20" s="44" t="s">
        <v>26</v>
      </c>
      <c r="C20" s="45"/>
      <c r="D20" s="45"/>
      <c r="E20" s="46">
        <v>1663477.92</v>
      </c>
      <c r="F20" s="46">
        <v>1669474.06</v>
      </c>
      <c r="G20" s="46">
        <f t="shared" si="0"/>
        <v>5996.14000000013</v>
      </c>
      <c r="H20" s="46">
        <v>2954.14</v>
      </c>
      <c r="I20" s="47">
        <v>3042</v>
      </c>
      <c r="J20" s="35"/>
      <c r="K20" s="20"/>
    </row>
    <row r="21" spans="1:11" ht="12.75">
      <c r="A21" s="19"/>
      <c r="B21" s="20"/>
      <c r="C21" s="20"/>
      <c r="D21" s="20"/>
      <c r="E21" s="35"/>
      <c r="F21" s="35"/>
      <c r="G21" s="35"/>
      <c r="H21" s="35"/>
      <c r="I21" s="48"/>
      <c r="J21" s="35"/>
      <c r="K21" s="28"/>
    </row>
    <row r="22" spans="1:11" ht="13.5" thickBot="1">
      <c r="A22" s="19"/>
      <c r="B22" s="81" t="s">
        <v>27</v>
      </c>
      <c r="C22" s="25"/>
      <c r="D22" s="25"/>
      <c r="E22" s="35"/>
      <c r="F22" s="35"/>
      <c r="G22" s="35"/>
      <c r="H22" s="35"/>
      <c r="I22" s="48"/>
      <c r="J22" s="35"/>
      <c r="K22" s="28"/>
    </row>
    <row r="23" spans="1:11" ht="12.75">
      <c r="A23" s="29">
        <v>70933944</v>
      </c>
      <c r="B23" s="30" t="s">
        <v>41</v>
      </c>
      <c r="C23" s="30"/>
      <c r="D23" s="32"/>
      <c r="E23" s="33">
        <v>2690699.3</v>
      </c>
      <c r="F23" s="33">
        <v>2793706</v>
      </c>
      <c r="G23" s="33">
        <f>F23-E23</f>
        <v>103006.70000000019</v>
      </c>
      <c r="H23" s="33">
        <v>77936.7</v>
      </c>
      <c r="I23" s="34">
        <v>25070</v>
      </c>
      <c r="J23" s="35"/>
      <c r="K23" s="20"/>
    </row>
    <row r="24" spans="1:11" ht="12.75">
      <c r="A24" s="36">
        <v>61989088</v>
      </c>
      <c r="B24" s="37" t="s">
        <v>28</v>
      </c>
      <c r="C24" s="38"/>
      <c r="D24" s="39"/>
      <c r="E24" s="40">
        <v>2769203.65</v>
      </c>
      <c r="F24" s="40">
        <v>2659143.9</v>
      </c>
      <c r="G24" s="40">
        <f>F24-E24</f>
        <v>-110059.75</v>
      </c>
      <c r="H24" s="40">
        <v>-125534.55</v>
      </c>
      <c r="I24" s="41">
        <v>15474.8</v>
      </c>
      <c r="J24" s="35"/>
      <c r="K24" s="20"/>
    </row>
    <row r="25" spans="1:11" ht="12.75">
      <c r="A25" s="36">
        <v>70933987</v>
      </c>
      <c r="B25" s="37" t="s">
        <v>29</v>
      </c>
      <c r="C25" s="38"/>
      <c r="D25" s="39"/>
      <c r="E25" s="40">
        <v>7309059.53</v>
      </c>
      <c r="F25" s="40">
        <v>7722813.07</v>
      </c>
      <c r="G25" s="40">
        <f>F25-E25</f>
        <v>413753.54000000004</v>
      </c>
      <c r="H25" s="40">
        <v>288506.94</v>
      </c>
      <c r="I25" s="41">
        <v>125246.6</v>
      </c>
      <c r="J25" s="35"/>
      <c r="K25" s="20"/>
    </row>
    <row r="26" spans="1:11" ht="12.75">
      <c r="A26" s="36">
        <v>70933979</v>
      </c>
      <c r="B26" s="37" t="s">
        <v>30</v>
      </c>
      <c r="C26" s="38"/>
      <c r="D26" s="39"/>
      <c r="E26" s="40">
        <v>3982390.08</v>
      </c>
      <c r="F26" s="40">
        <v>3980310.32</v>
      </c>
      <c r="G26" s="40">
        <f>F26-E26</f>
        <v>-2079.760000000242</v>
      </c>
      <c r="H26" s="40">
        <v>-93847.59</v>
      </c>
      <c r="I26" s="41">
        <v>91767.83</v>
      </c>
      <c r="J26" s="35"/>
      <c r="K26" s="20"/>
    </row>
    <row r="27" spans="1:11" ht="12.75">
      <c r="A27" s="36">
        <v>61989061</v>
      </c>
      <c r="B27" s="37" t="s">
        <v>31</v>
      </c>
      <c r="C27" s="38"/>
      <c r="D27" s="39"/>
      <c r="E27" s="40">
        <v>10543383.39</v>
      </c>
      <c r="F27" s="40">
        <v>10782675.83</v>
      </c>
      <c r="G27" s="40">
        <f>F27-E27</f>
        <v>239292.43999999948</v>
      </c>
      <c r="H27" s="40">
        <v>187482.49</v>
      </c>
      <c r="I27" s="41">
        <v>51809.95</v>
      </c>
      <c r="J27" s="35"/>
      <c r="K27" s="20"/>
    </row>
    <row r="28" spans="1:11" ht="12.75">
      <c r="A28" s="36">
        <v>61989037</v>
      </c>
      <c r="B28" s="37" t="s">
        <v>42</v>
      </c>
      <c r="C28" s="78"/>
      <c r="D28" s="39"/>
      <c r="E28" s="40">
        <v>12680846.28</v>
      </c>
      <c r="F28" s="40">
        <v>12396566.35</v>
      </c>
      <c r="G28" s="40">
        <f>F28-E28</f>
        <v>-284279.9299999997</v>
      </c>
      <c r="H28" s="40">
        <v>-303840.97</v>
      </c>
      <c r="I28" s="41">
        <v>19561.04</v>
      </c>
      <c r="J28" s="35"/>
      <c r="K28" s="20"/>
    </row>
    <row r="29" spans="1:11" ht="12.75">
      <c r="A29" s="36">
        <v>70933901</v>
      </c>
      <c r="B29" s="49" t="s">
        <v>32</v>
      </c>
      <c r="C29" s="50"/>
      <c r="D29" s="51"/>
      <c r="E29" s="40">
        <v>5784516.15</v>
      </c>
      <c r="F29" s="40">
        <v>8549115.35</v>
      </c>
      <c r="G29" s="40">
        <f>F29-E29</f>
        <v>2764599.1999999993</v>
      </c>
      <c r="H29" s="40">
        <v>2546413.99</v>
      </c>
      <c r="I29" s="41">
        <v>218185.21</v>
      </c>
      <c r="J29" s="35"/>
      <c r="K29" s="20"/>
    </row>
    <row r="30" spans="1:11" ht="13.5" thickBot="1">
      <c r="A30" s="52">
        <v>70933928</v>
      </c>
      <c r="B30" s="53" t="s">
        <v>33</v>
      </c>
      <c r="C30" s="54"/>
      <c r="D30" s="55"/>
      <c r="E30" s="56">
        <v>7806551.52</v>
      </c>
      <c r="F30" s="56">
        <v>8000187.89</v>
      </c>
      <c r="G30" s="56">
        <f>F30-E30</f>
        <v>193636.3700000001</v>
      </c>
      <c r="H30" s="56">
        <v>62115.87</v>
      </c>
      <c r="I30" s="57">
        <v>131520.5</v>
      </c>
      <c r="J30" s="35"/>
      <c r="K30" s="20"/>
    </row>
    <row r="31" spans="1:11" ht="12.75">
      <c r="A31" s="19"/>
      <c r="B31" s="82"/>
      <c r="C31" s="28"/>
      <c r="D31" s="28"/>
      <c r="E31" s="35"/>
      <c r="F31" s="35"/>
      <c r="G31" s="35"/>
      <c r="H31" s="35"/>
      <c r="I31" s="48"/>
      <c r="J31" s="35"/>
      <c r="K31" s="28"/>
    </row>
    <row r="32" spans="1:10" ht="13.5" thickBot="1">
      <c r="A32" s="19"/>
      <c r="B32" s="81" t="s">
        <v>34</v>
      </c>
      <c r="C32" s="58"/>
      <c r="D32" s="58"/>
      <c r="E32" s="59"/>
      <c r="F32" s="60"/>
      <c r="G32" s="60"/>
      <c r="H32" s="60"/>
      <c r="I32" s="61"/>
      <c r="J32" s="35"/>
    </row>
    <row r="33" spans="1:11" ht="12.75">
      <c r="A33" s="73">
        <v>68917066</v>
      </c>
      <c r="B33" s="72" t="s">
        <v>35</v>
      </c>
      <c r="C33" s="68"/>
      <c r="D33" s="68"/>
      <c r="E33" s="69">
        <v>4684845.06</v>
      </c>
      <c r="F33" s="69">
        <v>4896424.46</v>
      </c>
      <c r="G33" s="69">
        <f>F33-E33</f>
        <v>211579.40000000037</v>
      </c>
      <c r="H33" s="69">
        <v>93423.12</v>
      </c>
      <c r="I33" s="70">
        <v>118156.28</v>
      </c>
      <c r="J33" s="35"/>
      <c r="K33" s="28"/>
    </row>
    <row r="34" spans="1:11" ht="13.5" thickBot="1">
      <c r="A34" s="74" t="s">
        <v>36</v>
      </c>
      <c r="B34" s="65" t="s">
        <v>37</v>
      </c>
      <c r="C34" s="71"/>
      <c r="D34" s="71"/>
      <c r="E34" s="46">
        <v>20471653.64</v>
      </c>
      <c r="F34" s="46">
        <v>22512279.11</v>
      </c>
      <c r="G34" s="46">
        <f>F34-E34</f>
        <v>2040625.4699999988</v>
      </c>
      <c r="H34" s="46">
        <v>1838173.76</v>
      </c>
      <c r="I34" s="47">
        <v>202451.71</v>
      </c>
      <c r="J34" s="35"/>
      <c r="K34" s="28"/>
    </row>
    <row r="35" spans="8:9" ht="12.75">
      <c r="H35" s="66"/>
      <c r="I35" s="66"/>
    </row>
    <row r="36" spans="1:7" ht="12.75">
      <c r="A36" s="67" t="s">
        <v>38</v>
      </c>
      <c r="B36" s="67"/>
      <c r="C36" s="67"/>
      <c r="E36" s="67"/>
      <c r="F36" s="67"/>
      <c r="G36" s="67"/>
    </row>
    <row r="37" spans="1:7" ht="12.75">
      <c r="A37" s="67" t="s">
        <v>39</v>
      </c>
      <c r="B37" s="67"/>
      <c r="C37" s="67"/>
      <c r="E37" s="67"/>
      <c r="F37" s="67"/>
      <c r="G37" s="67"/>
    </row>
    <row r="38" spans="1:10" ht="12.75">
      <c r="A38" s="67" t="s">
        <v>40</v>
      </c>
      <c r="B38" s="67"/>
      <c r="C38" s="67"/>
      <c r="E38" s="67"/>
      <c r="F38" s="67"/>
      <c r="G38" s="83"/>
      <c r="H38" s="83"/>
      <c r="I38" s="83"/>
      <c r="J38" s="83"/>
    </row>
    <row r="39" spans="1:7" ht="12.75">
      <c r="A39" s="67"/>
      <c r="B39" s="67"/>
      <c r="C39" s="67"/>
      <c r="E39" s="67"/>
      <c r="F39" s="67"/>
      <c r="G39" s="67"/>
    </row>
    <row r="40" spans="1:2" ht="12.75">
      <c r="A40" s="67"/>
      <c r="B40" s="67"/>
    </row>
  </sheetData>
  <sheetProtection/>
  <mergeCells count="3">
    <mergeCell ref="H3:I3"/>
    <mergeCell ref="A4:A7"/>
    <mergeCell ref="B4:D7"/>
  </mergeCells>
  <printOptions/>
  <pageMargins left="1.1811023622047245" right="0.7874015748031497" top="0.984251968503937" bottom="0.984251968503937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0"/>
  <sheetViews>
    <sheetView zoomScalePageLayoutView="0" workbookViewId="0" topLeftCell="A1">
      <selection activeCell="J40" sqref="J40"/>
    </sheetView>
  </sheetViews>
  <sheetFormatPr defaultColWidth="9.140625" defaultRowHeight="12.75"/>
  <cols>
    <col min="1" max="1" width="8.8515625" style="0" customWidth="1"/>
    <col min="4" max="4" width="8.00390625" style="0" customWidth="1"/>
    <col min="5" max="8" width="17.7109375" style="0" customWidth="1"/>
    <col min="9" max="9" width="17.28125" style="0" customWidth="1"/>
    <col min="10" max="10" width="20.00390625" style="0" customWidth="1"/>
    <col min="11" max="11" width="8.00390625" style="0" customWidth="1"/>
    <col min="12" max="12" width="12.8515625" style="0" customWidth="1"/>
    <col min="15" max="15" width="13.57421875" style="0" customWidth="1"/>
  </cols>
  <sheetData>
    <row r="1" ht="12.75">
      <c r="L1" s="1"/>
    </row>
    <row r="2" spans="1:10" ht="15.75">
      <c r="A2" s="2" t="s">
        <v>46</v>
      </c>
      <c r="B2" s="2"/>
      <c r="C2" s="2"/>
      <c r="D2" s="2"/>
      <c r="E2" s="2"/>
      <c r="F2" s="2"/>
      <c r="G2" s="2"/>
      <c r="H2" s="2"/>
      <c r="I2" s="2"/>
      <c r="J2" s="3"/>
    </row>
    <row r="3" spans="8:15" ht="13.5" thickBot="1">
      <c r="H3" s="84" t="s">
        <v>0</v>
      </c>
      <c r="I3" s="84"/>
      <c r="L3" s="4"/>
      <c r="N3" s="4"/>
      <c r="O3" s="4"/>
    </row>
    <row r="4" spans="1:15" ht="15">
      <c r="A4" s="85" t="s">
        <v>1</v>
      </c>
      <c r="B4" s="89" t="s">
        <v>2</v>
      </c>
      <c r="C4" s="90"/>
      <c r="D4" s="91"/>
      <c r="E4" s="5" t="s">
        <v>3</v>
      </c>
      <c r="F4" s="5" t="s">
        <v>4</v>
      </c>
      <c r="G4" s="6" t="s">
        <v>5</v>
      </c>
      <c r="H4" s="6" t="s">
        <v>5</v>
      </c>
      <c r="I4" s="7" t="s">
        <v>5</v>
      </c>
      <c r="J4" s="101"/>
      <c r="K4" s="101"/>
      <c r="L4" s="101"/>
      <c r="M4" s="9"/>
      <c r="N4" s="10"/>
      <c r="O4" s="11"/>
    </row>
    <row r="5" spans="1:15" ht="15">
      <c r="A5" s="86"/>
      <c r="B5" s="92"/>
      <c r="C5" s="93"/>
      <c r="D5" s="94"/>
      <c r="E5" s="12" t="s">
        <v>6</v>
      </c>
      <c r="F5" s="12" t="s">
        <v>6</v>
      </c>
      <c r="G5" s="13" t="s">
        <v>7</v>
      </c>
      <c r="H5" s="13" t="s">
        <v>7</v>
      </c>
      <c r="I5" s="14" t="s">
        <v>7</v>
      </c>
      <c r="J5" s="8"/>
      <c r="K5" s="8"/>
      <c r="L5" s="8"/>
      <c r="M5" s="9"/>
      <c r="N5" s="10"/>
      <c r="O5" s="11"/>
    </row>
    <row r="6" spans="1:15" ht="15">
      <c r="A6" s="87"/>
      <c r="B6" s="95"/>
      <c r="C6" s="93"/>
      <c r="D6" s="94"/>
      <c r="E6" s="77" t="s">
        <v>47</v>
      </c>
      <c r="F6" s="77" t="s">
        <v>47</v>
      </c>
      <c r="G6" s="15" t="s">
        <v>6</v>
      </c>
      <c r="H6" s="15" t="s">
        <v>8</v>
      </c>
      <c r="I6" s="16" t="s">
        <v>9</v>
      </c>
      <c r="J6" s="101"/>
      <c r="K6" s="101"/>
      <c r="L6" s="102"/>
      <c r="M6" s="9"/>
      <c r="N6" s="10"/>
      <c r="O6" s="11"/>
    </row>
    <row r="7" spans="1:15" ht="14.25" customHeight="1" thickBot="1">
      <c r="A7" s="88"/>
      <c r="B7" s="96"/>
      <c r="C7" s="97"/>
      <c r="D7" s="98"/>
      <c r="E7" s="17"/>
      <c r="F7" s="17"/>
      <c r="G7" s="79" t="s">
        <v>47</v>
      </c>
      <c r="H7" s="79" t="s">
        <v>47</v>
      </c>
      <c r="I7" s="80" t="s">
        <v>47</v>
      </c>
      <c r="J7" s="18"/>
      <c r="K7" s="103"/>
      <c r="L7" s="103"/>
      <c r="M7" s="9"/>
      <c r="N7" s="10"/>
      <c r="O7" s="11"/>
    </row>
    <row r="8" spans="1:15" ht="12.75">
      <c r="A8" s="19"/>
      <c r="B8" s="20"/>
      <c r="C8" s="20"/>
      <c r="D8" s="20"/>
      <c r="E8" s="21" t="s">
        <v>10</v>
      </c>
      <c r="F8" s="21" t="s">
        <v>11</v>
      </c>
      <c r="G8" s="21" t="s">
        <v>12</v>
      </c>
      <c r="H8" s="21" t="s">
        <v>13</v>
      </c>
      <c r="I8" s="22" t="s">
        <v>14</v>
      </c>
      <c r="J8" s="23"/>
      <c r="K8" s="99"/>
      <c r="L8" s="100"/>
      <c r="M8" s="9"/>
      <c r="N8" s="10"/>
      <c r="O8" s="11"/>
    </row>
    <row r="9" spans="1:15" ht="13.5" thickBot="1">
      <c r="A9" s="19"/>
      <c r="B9" s="24" t="s">
        <v>15</v>
      </c>
      <c r="C9" s="25"/>
      <c r="D9" s="25"/>
      <c r="E9" s="26"/>
      <c r="F9" s="26"/>
      <c r="G9" s="26"/>
      <c r="H9" s="26"/>
      <c r="I9" s="27"/>
      <c r="J9" s="20"/>
      <c r="K9" s="20"/>
      <c r="L9" s="20"/>
      <c r="M9" s="20"/>
      <c r="N9" s="20"/>
      <c r="O9" s="28"/>
    </row>
    <row r="10" spans="1:15" ht="12.75">
      <c r="A10" s="29">
        <v>66934885</v>
      </c>
      <c r="B10" s="30" t="s">
        <v>16</v>
      </c>
      <c r="C10" s="31"/>
      <c r="D10" s="32"/>
      <c r="E10" s="33">
        <v>2315316.92</v>
      </c>
      <c r="F10" s="33">
        <v>2348794.46</v>
      </c>
      <c r="G10" s="33">
        <f aca="true" t="shared" si="0" ref="G10:G20">F10-E10</f>
        <v>33477.54000000004</v>
      </c>
      <c r="H10" s="33">
        <v>31370.54</v>
      </c>
      <c r="I10" s="34">
        <v>2107</v>
      </c>
      <c r="J10" s="35"/>
      <c r="K10" s="35"/>
      <c r="L10" s="35"/>
      <c r="M10" s="20"/>
      <c r="N10" s="20"/>
      <c r="O10" s="20"/>
    </row>
    <row r="11" spans="1:15" ht="12.75">
      <c r="A11" s="36">
        <v>75027356</v>
      </c>
      <c r="B11" s="37" t="s">
        <v>17</v>
      </c>
      <c r="C11" s="38"/>
      <c r="D11" s="39"/>
      <c r="E11" s="40">
        <v>3107439.5</v>
      </c>
      <c r="F11" s="40">
        <v>3245322.79</v>
      </c>
      <c r="G11" s="40">
        <f t="shared" si="0"/>
        <v>137883.29000000004</v>
      </c>
      <c r="H11" s="40">
        <v>118794.75</v>
      </c>
      <c r="I11" s="41">
        <v>19088.54</v>
      </c>
      <c r="J11" s="35"/>
      <c r="K11" s="35"/>
      <c r="L11" s="35"/>
      <c r="M11" s="20"/>
      <c r="N11" s="20"/>
      <c r="O11" s="20"/>
    </row>
    <row r="12" spans="1:15" ht="12.75">
      <c r="A12" s="36">
        <v>75027348</v>
      </c>
      <c r="B12" s="37" t="s">
        <v>18</v>
      </c>
      <c r="C12" s="38"/>
      <c r="D12" s="39"/>
      <c r="E12" s="40">
        <v>2131993.95</v>
      </c>
      <c r="F12" s="40">
        <v>2356852.68</v>
      </c>
      <c r="G12" s="40">
        <f t="shared" si="0"/>
        <v>224858.72999999998</v>
      </c>
      <c r="H12" s="40">
        <v>196368.73</v>
      </c>
      <c r="I12" s="41">
        <v>28490</v>
      </c>
      <c r="J12" s="35"/>
      <c r="K12" s="35"/>
      <c r="L12" s="35"/>
      <c r="M12" s="20"/>
      <c r="N12" s="20"/>
      <c r="O12" s="20"/>
    </row>
    <row r="13" spans="1:15" ht="12.75">
      <c r="A13" s="36">
        <v>75027330</v>
      </c>
      <c r="B13" s="37" t="s">
        <v>19</v>
      </c>
      <c r="C13" s="38"/>
      <c r="D13" s="39"/>
      <c r="E13" s="40">
        <v>3865434.93</v>
      </c>
      <c r="F13" s="40">
        <v>3921944.82</v>
      </c>
      <c r="G13" s="40">
        <f t="shared" si="0"/>
        <v>56509.889999999665</v>
      </c>
      <c r="H13" s="40">
        <v>46139.89</v>
      </c>
      <c r="I13" s="41">
        <v>10370</v>
      </c>
      <c r="J13" s="35"/>
      <c r="K13" s="35"/>
      <c r="L13" s="35"/>
      <c r="M13" s="20"/>
      <c r="N13" s="20"/>
      <c r="O13" s="20"/>
    </row>
    <row r="14" spans="1:15" ht="12.75">
      <c r="A14" s="36">
        <v>70934011</v>
      </c>
      <c r="B14" s="37" t="s">
        <v>20</v>
      </c>
      <c r="C14" s="38"/>
      <c r="D14" s="39"/>
      <c r="E14" s="40">
        <v>3662095.91</v>
      </c>
      <c r="F14" s="40">
        <v>4056764.36</v>
      </c>
      <c r="G14" s="40">
        <f t="shared" si="0"/>
        <v>394668.4499999997</v>
      </c>
      <c r="H14" s="40">
        <v>383424.85</v>
      </c>
      <c r="I14" s="41">
        <v>11243.6</v>
      </c>
      <c r="J14" s="35"/>
      <c r="K14" s="35"/>
      <c r="L14" s="35"/>
      <c r="M14" s="20"/>
      <c r="N14" s="20"/>
      <c r="O14" s="20"/>
    </row>
    <row r="15" spans="1:15" ht="12.75">
      <c r="A15" s="36">
        <v>75027313</v>
      </c>
      <c r="B15" s="37" t="s">
        <v>21</v>
      </c>
      <c r="C15" s="38"/>
      <c r="D15" s="39"/>
      <c r="E15" s="40">
        <v>1373718.86</v>
      </c>
      <c r="F15" s="40">
        <v>1439535.47</v>
      </c>
      <c r="G15" s="40">
        <f t="shared" si="0"/>
        <v>65816.60999999987</v>
      </c>
      <c r="H15" s="40">
        <v>64065.61</v>
      </c>
      <c r="I15" s="41">
        <v>1751</v>
      </c>
      <c r="J15" s="35"/>
      <c r="K15" s="35"/>
      <c r="L15" s="35"/>
      <c r="M15" s="20"/>
      <c r="N15" s="20"/>
      <c r="O15" s="20"/>
    </row>
    <row r="16" spans="1:15" ht="12.75">
      <c r="A16" s="36">
        <v>63029049</v>
      </c>
      <c r="B16" s="37" t="s">
        <v>22</v>
      </c>
      <c r="C16" s="38"/>
      <c r="D16" s="39"/>
      <c r="E16" s="40">
        <v>2486467.62</v>
      </c>
      <c r="F16" s="40">
        <v>2827969.12</v>
      </c>
      <c r="G16" s="40">
        <f t="shared" si="0"/>
        <v>341501.5</v>
      </c>
      <c r="H16" s="40">
        <v>336323.5</v>
      </c>
      <c r="I16" s="41">
        <v>5178</v>
      </c>
      <c r="J16" s="35"/>
      <c r="K16" s="35"/>
      <c r="L16" s="35"/>
      <c r="M16" s="20"/>
      <c r="N16" s="20"/>
      <c r="O16" s="20"/>
    </row>
    <row r="17" spans="1:15" ht="12.75">
      <c r="A17" s="36">
        <v>75027305</v>
      </c>
      <c r="B17" s="37" t="s">
        <v>23</v>
      </c>
      <c r="C17" s="38"/>
      <c r="D17" s="39"/>
      <c r="E17" s="40">
        <v>2394134.74</v>
      </c>
      <c r="F17" s="40">
        <v>2519589.75</v>
      </c>
      <c r="G17" s="40">
        <f t="shared" si="0"/>
        <v>125455.00999999978</v>
      </c>
      <c r="H17" s="40">
        <v>124709.95</v>
      </c>
      <c r="I17" s="41">
        <v>745.06</v>
      </c>
      <c r="J17" s="35"/>
      <c r="K17" s="35"/>
      <c r="L17" s="35"/>
      <c r="M17" s="20"/>
      <c r="N17" s="20"/>
      <c r="O17" s="20"/>
    </row>
    <row r="18" spans="1:15" ht="12.75">
      <c r="A18" s="36">
        <v>75027364</v>
      </c>
      <c r="B18" s="37" t="s">
        <v>24</v>
      </c>
      <c r="C18" s="38"/>
      <c r="D18" s="39"/>
      <c r="E18" s="40">
        <v>2247861.37</v>
      </c>
      <c r="F18" s="40">
        <v>2373934.32</v>
      </c>
      <c r="G18" s="40">
        <f t="shared" si="0"/>
        <v>126072.94999999972</v>
      </c>
      <c r="H18" s="40">
        <v>119066.95</v>
      </c>
      <c r="I18" s="41">
        <v>7006</v>
      </c>
      <c r="J18" s="35"/>
      <c r="K18" s="35"/>
      <c r="L18" s="35"/>
      <c r="M18" s="20"/>
      <c r="N18" s="20"/>
      <c r="O18" s="20"/>
    </row>
    <row r="19" spans="1:15" ht="12.75">
      <c r="A19" s="36">
        <v>66739721</v>
      </c>
      <c r="B19" s="37" t="s">
        <v>25</v>
      </c>
      <c r="C19" s="38"/>
      <c r="D19" s="39"/>
      <c r="E19" s="40">
        <v>3926523.78</v>
      </c>
      <c r="F19" s="40">
        <v>4060853.08</v>
      </c>
      <c r="G19" s="40">
        <f t="shared" si="0"/>
        <v>134329.30000000028</v>
      </c>
      <c r="H19" s="40">
        <v>127628.3</v>
      </c>
      <c r="I19" s="41">
        <v>6701</v>
      </c>
      <c r="J19" s="35"/>
      <c r="K19" s="35"/>
      <c r="L19" s="42"/>
      <c r="M19" s="20"/>
      <c r="N19" s="20"/>
      <c r="O19" s="20"/>
    </row>
    <row r="20" spans="1:15" ht="13.5" thickBot="1">
      <c r="A20" s="43">
        <v>70934002</v>
      </c>
      <c r="B20" s="44" t="s">
        <v>26</v>
      </c>
      <c r="C20" s="45"/>
      <c r="D20" s="45"/>
      <c r="E20" s="46">
        <v>3384905.56</v>
      </c>
      <c r="F20" s="46">
        <v>3465793.5</v>
      </c>
      <c r="G20" s="46">
        <f t="shared" si="0"/>
        <v>80887.93999999994</v>
      </c>
      <c r="H20" s="46">
        <v>59952.94</v>
      </c>
      <c r="I20" s="47">
        <v>20935</v>
      </c>
      <c r="J20" s="35"/>
      <c r="K20" s="35"/>
      <c r="L20" s="35"/>
      <c r="M20" s="20"/>
      <c r="N20" s="20"/>
      <c r="O20" s="20"/>
    </row>
    <row r="21" spans="1:15" ht="12.75">
      <c r="A21" s="19"/>
      <c r="B21" s="20"/>
      <c r="C21" s="20"/>
      <c r="D21" s="20"/>
      <c r="E21" s="35"/>
      <c r="F21" s="35"/>
      <c r="G21" s="35"/>
      <c r="H21" s="35"/>
      <c r="I21" s="48"/>
      <c r="J21" s="35"/>
      <c r="K21" s="35"/>
      <c r="L21" s="35"/>
      <c r="M21" s="20"/>
      <c r="N21" s="20"/>
      <c r="O21" s="28"/>
    </row>
    <row r="22" spans="1:15" ht="13.5" thickBot="1">
      <c r="A22" s="19"/>
      <c r="B22" s="24" t="s">
        <v>27</v>
      </c>
      <c r="C22" s="25"/>
      <c r="D22" s="25"/>
      <c r="E22" s="35"/>
      <c r="F22" s="35"/>
      <c r="G22" s="35"/>
      <c r="H22" s="35"/>
      <c r="I22" s="48"/>
      <c r="J22" s="35"/>
      <c r="K22" s="35"/>
      <c r="L22" s="35"/>
      <c r="M22" s="20"/>
      <c r="N22" s="20"/>
      <c r="O22" s="28"/>
    </row>
    <row r="23" spans="1:15" ht="12.75">
      <c r="A23" s="29">
        <v>70933944</v>
      </c>
      <c r="B23" s="30" t="s">
        <v>41</v>
      </c>
      <c r="C23" s="31"/>
      <c r="D23" s="32"/>
      <c r="E23" s="33">
        <v>5492551.09</v>
      </c>
      <c r="F23" s="33">
        <v>5256501.63</v>
      </c>
      <c r="G23" s="33">
        <f>F23-E23</f>
        <v>-236049.45999999996</v>
      </c>
      <c r="H23" s="33">
        <v>-261357.46</v>
      </c>
      <c r="I23" s="34">
        <v>25308</v>
      </c>
      <c r="J23" s="35"/>
      <c r="K23" s="35"/>
      <c r="L23" s="35"/>
      <c r="M23" s="20"/>
      <c r="N23" s="20"/>
      <c r="O23" s="20"/>
    </row>
    <row r="24" spans="1:15" ht="12.75">
      <c r="A24" s="36">
        <v>61989088</v>
      </c>
      <c r="B24" s="37" t="s">
        <v>28</v>
      </c>
      <c r="C24" s="38"/>
      <c r="D24" s="39"/>
      <c r="E24" s="40">
        <v>5271821.43</v>
      </c>
      <c r="F24" s="40">
        <v>5300074.96</v>
      </c>
      <c r="G24" s="40">
        <f>F24-E24</f>
        <v>28253.53000000026</v>
      </c>
      <c r="H24" s="40">
        <v>1771.73</v>
      </c>
      <c r="I24" s="41">
        <v>26481.8</v>
      </c>
      <c r="J24" s="35"/>
      <c r="K24" s="35"/>
      <c r="L24" s="35"/>
      <c r="M24" s="20"/>
      <c r="N24" s="20"/>
      <c r="O24" s="20"/>
    </row>
    <row r="25" spans="1:15" ht="12.75">
      <c r="A25" s="36">
        <v>70933987</v>
      </c>
      <c r="B25" s="37" t="s">
        <v>29</v>
      </c>
      <c r="C25" s="38"/>
      <c r="D25" s="39"/>
      <c r="E25" s="40">
        <v>14337431.72</v>
      </c>
      <c r="F25" s="40">
        <v>14872596.33</v>
      </c>
      <c r="G25" s="40">
        <f>F25-E25</f>
        <v>535164.6099999994</v>
      </c>
      <c r="H25" s="40">
        <v>389821.25</v>
      </c>
      <c r="I25" s="41">
        <v>145343.36</v>
      </c>
      <c r="J25" s="35"/>
      <c r="K25" s="35"/>
      <c r="L25" s="35"/>
      <c r="M25" s="20"/>
      <c r="N25" s="20"/>
      <c r="O25" s="20"/>
    </row>
    <row r="26" spans="1:15" ht="12.75">
      <c r="A26" s="36">
        <v>70933979</v>
      </c>
      <c r="B26" s="37" t="s">
        <v>30</v>
      </c>
      <c r="C26" s="38"/>
      <c r="D26" s="39"/>
      <c r="E26" s="40">
        <v>8535486.74</v>
      </c>
      <c r="F26" s="40">
        <v>8425625.45</v>
      </c>
      <c r="G26" s="40">
        <f>F26-E26</f>
        <v>-109861.29000000097</v>
      </c>
      <c r="H26" s="40">
        <v>-201565.17</v>
      </c>
      <c r="I26" s="41">
        <v>91703.88</v>
      </c>
      <c r="J26" s="35"/>
      <c r="K26" s="35"/>
      <c r="L26" s="35"/>
      <c r="M26" s="20"/>
      <c r="N26" s="20"/>
      <c r="O26" s="20"/>
    </row>
    <row r="27" spans="1:15" ht="12.75">
      <c r="A27" s="36">
        <v>61989061</v>
      </c>
      <c r="B27" s="37" t="s">
        <v>31</v>
      </c>
      <c r="C27" s="38"/>
      <c r="D27" s="39"/>
      <c r="E27" s="40">
        <v>21995428.26</v>
      </c>
      <c r="F27" s="40">
        <v>22393476.79</v>
      </c>
      <c r="G27" s="40">
        <f>F27-E27</f>
        <v>398048.52999999747</v>
      </c>
      <c r="H27" s="40">
        <v>326445.88</v>
      </c>
      <c r="I27" s="41">
        <v>71602.65</v>
      </c>
      <c r="J27" s="35"/>
      <c r="K27" s="35"/>
      <c r="L27" s="35"/>
      <c r="M27" s="20"/>
      <c r="N27" s="20"/>
      <c r="O27" s="20"/>
    </row>
    <row r="28" spans="1:15" ht="12.75">
      <c r="A28" s="36">
        <v>61989037</v>
      </c>
      <c r="B28" s="37" t="s">
        <v>42</v>
      </c>
      <c r="C28" s="38"/>
      <c r="D28" s="39"/>
      <c r="E28" s="40">
        <v>25785622.78</v>
      </c>
      <c r="F28" s="40">
        <v>25870679.67</v>
      </c>
      <c r="G28" s="40">
        <f>F28-E28</f>
        <v>85056.8900000006</v>
      </c>
      <c r="H28" s="40">
        <v>46253.41</v>
      </c>
      <c r="I28" s="41">
        <v>38803.48</v>
      </c>
      <c r="J28" s="35"/>
      <c r="K28" s="35"/>
      <c r="L28" s="35"/>
      <c r="M28" s="20"/>
      <c r="N28" s="20"/>
      <c r="O28" s="20"/>
    </row>
    <row r="29" spans="1:15" ht="12.75">
      <c r="A29" s="36">
        <v>70933901</v>
      </c>
      <c r="B29" s="49" t="s">
        <v>32</v>
      </c>
      <c r="C29" s="50"/>
      <c r="D29" s="51"/>
      <c r="E29" s="40">
        <v>11513457.01</v>
      </c>
      <c r="F29" s="40">
        <v>12347931.2</v>
      </c>
      <c r="G29" s="40">
        <f>F29-E29</f>
        <v>834474.1899999995</v>
      </c>
      <c r="H29" s="40">
        <v>645838.09</v>
      </c>
      <c r="I29" s="41">
        <v>188636.1</v>
      </c>
      <c r="J29" s="35"/>
      <c r="K29" s="35"/>
      <c r="L29" s="35"/>
      <c r="M29" s="20"/>
      <c r="N29" s="20"/>
      <c r="O29" s="20"/>
    </row>
    <row r="30" spans="1:15" ht="13.5" thickBot="1">
      <c r="A30" s="52">
        <v>70933928</v>
      </c>
      <c r="B30" s="53" t="s">
        <v>33</v>
      </c>
      <c r="C30" s="54"/>
      <c r="D30" s="55"/>
      <c r="E30" s="56">
        <v>16258693.66</v>
      </c>
      <c r="F30" s="56">
        <v>16893633.25</v>
      </c>
      <c r="G30" s="56">
        <f>F30-E30</f>
        <v>634939.5899999999</v>
      </c>
      <c r="H30" s="56">
        <v>447778.09</v>
      </c>
      <c r="I30" s="57">
        <v>187161.5</v>
      </c>
      <c r="J30" s="35"/>
      <c r="K30" s="35"/>
      <c r="L30" s="35"/>
      <c r="M30" s="20"/>
      <c r="N30" s="20"/>
      <c r="O30" s="20"/>
    </row>
    <row r="31" spans="1:15" ht="12.75">
      <c r="A31" s="19"/>
      <c r="B31" s="28"/>
      <c r="C31" s="28"/>
      <c r="D31" s="28"/>
      <c r="E31" s="35"/>
      <c r="F31" s="35"/>
      <c r="G31" s="35"/>
      <c r="H31" s="35"/>
      <c r="I31" s="48"/>
      <c r="J31" s="35"/>
      <c r="K31" s="35"/>
      <c r="L31" s="35"/>
      <c r="M31" s="28"/>
      <c r="N31" s="28"/>
      <c r="O31" s="28"/>
    </row>
    <row r="32" spans="1:12" ht="13.5" thickBot="1">
      <c r="A32" s="19"/>
      <c r="B32" s="24" t="s">
        <v>34</v>
      </c>
      <c r="C32" s="58"/>
      <c r="D32" s="58"/>
      <c r="E32" s="59"/>
      <c r="F32" s="60"/>
      <c r="G32" s="60"/>
      <c r="H32" s="60"/>
      <c r="I32" s="61"/>
      <c r="J32" s="35"/>
      <c r="K32" s="35"/>
      <c r="L32" s="60"/>
    </row>
    <row r="33" spans="1:15" ht="12.75">
      <c r="A33" s="29">
        <v>68917066</v>
      </c>
      <c r="B33" s="30" t="s">
        <v>35</v>
      </c>
      <c r="C33" s="31"/>
      <c r="D33" s="32"/>
      <c r="E33" s="40">
        <v>8605580.9</v>
      </c>
      <c r="F33" s="40">
        <v>9034265.75</v>
      </c>
      <c r="G33" s="40">
        <f>F33-E33</f>
        <v>428684.8499999996</v>
      </c>
      <c r="H33" s="40">
        <v>163914.03</v>
      </c>
      <c r="I33" s="41">
        <v>264770.82</v>
      </c>
      <c r="J33" s="35"/>
      <c r="K33" s="35"/>
      <c r="L33" s="35"/>
      <c r="M33" s="28"/>
      <c r="N33" s="28"/>
      <c r="O33" s="28"/>
    </row>
    <row r="34" spans="1:15" ht="13.5" thickBot="1">
      <c r="A34" s="62" t="s">
        <v>36</v>
      </c>
      <c r="B34" s="63" t="s">
        <v>37</v>
      </c>
      <c r="C34" s="64"/>
      <c r="D34" s="65"/>
      <c r="E34" s="46">
        <v>42728409.38</v>
      </c>
      <c r="F34" s="46">
        <v>45737266.86</v>
      </c>
      <c r="G34" s="46">
        <f>F34-E34</f>
        <v>3008857.4799999967</v>
      </c>
      <c r="H34" s="46">
        <v>2603805.49</v>
      </c>
      <c r="I34" s="47">
        <v>405051.99</v>
      </c>
      <c r="J34" s="35"/>
      <c r="K34" s="35"/>
      <c r="L34" s="35"/>
      <c r="M34" s="28"/>
      <c r="N34" s="28"/>
      <c r="O34" s="28"/>
    </row>
    <row r="35" spans="8:12" ht="12.75">
      <c r="H35" s="66"/>
      <c r="I35" s="66"/>
      <c r="L35" s="28"/>
    </row>
    <row r="36" spans="1:12" ht="12.75">
      <c r="A36" s="67" t="s">
        <v>38</v>
      </c>
      <c r="B36" s="67"/>
      <c r="C36" s="67"/>
      <c r="E36" s="67"/>
      <c r="F36" s="67"/>
      <c r="G36" s="67"/>
      <c r="L36" s="28"/>
    </row>
    <row r="37" spans="1:7" ht="12.75">
      <c r="A37" s="67" t="s">
        <v>39</v>
      </c>
      <c r="B37" s="67"/>
      <c r="C37" s="67"/>
      <c r="E37" s="67"/>
      <c r="F37" s="67"/>
      <c r="G37" s="67"/>
    </row>
    <row r="38" spans="1:9" ht="12.75">
      <c r="A38" s="67" t="s">
        <v>40</v>
      </c>
      <c r="B38" s="67"/>
      <c r="C38" s="67"/>
      <c r="E38" s="67"/>
      <c r="F38" s="67"/>
      <c r="G38" s="67"/>
      <c r="H38" s="66"/>
      <c r="I38" s="66"/>
    </row>
    <row r="39" spans="1:7" ht="12.75">
      <c r="A39" s="67"/>
      <c r="B39" s="67"/>
      <c r="C39" s="67"/>
      <c r="E39" s="67"/>
      <c r="F39" s="67"/>
      <c r="G39" s="67"/>
    </row>
    <row r="40" spans="1:2" ht="12.75">
      <c r="A40" s="67"/>
      <c r="B40" s="67"/>
    </row>
  </sheetData>
  <sheetProtection/>
  <mergeCells count="7">
    <mergeCell ref="K8:L8"/>
    <mergeCell ref="H3:I3"/>
    <mergeCell ref="A4:A7"/>
    <mergeCell ref="B4:D7"/>
    <mergeCell ref="J4:L4"/>
    <mergeCell ref="J6:L6"/>
    <mergeCell ref="K7:L7"/>
  </mergeCells>
  <printOptions/>
  <pageMargins left="1.1811023622047245" right="0.7874015748031497" top="0.984251968503937" bottom="0.984251968503937" header="0.5118110236220472" footer="0.5118110236220472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0"/>
  <sheetViews>
    <sheetView zoomScalePageLayoutView="0" workbookViewId="0" topLeftCell="A1">
      <selection activeCell="K40" sqref="K40"/>
    </sheetView>
  </sheetViews>
  <sheetFormatPr defaultColWidth="9.140625" defaultRowHeight="12.75"/>
  <cols>
    <col min="1" max="1" width="8.8515625" style="0" customWidth="1"/>
    <col min="4" max="4" width="7.28125" style="0" customWidth="1"/>
    <col min="5" max="8" width="17.7109375" style="0" customWidth="1"/>
    <col min="9" max="9" width="17.28125" style="0" customWidth="1"/>
    <col min="10" max="10" width="12.8515625" style="0" customWidth="1"/>
    <col min="13" max="13" width="13.57421875" style="0" customWidth="1"/>
  </cols>
  <sheetData>
    <row r="1" ht="12.75">
      <c r="J1" s="1"/>
    </row>
    <row r="2" spans="1:9" ht="15.75">
      <c r="A2" s="2" t="s">
        <v>50</v>
      </c>
      <c r="B2" s="2"/>
      <c r="C2" s="2"/>
      <c r="D2" s="2"/>
      <c r="E2" s="2"/>
      <c r="F2" s="2"/>
      <c r="G2" s="2"/>
      <c r="H2" s="2"/>
      <c r="I2" s="2"/>
    </row>
    <row r="3" spans="8:13" ht="13.5" thickBot="1">
      <c r="H3" s="84" t="s">
        <v>0</v>
      </c>
      <c r="I3" s="84"/>
      <c r="J3" s="4"/>
      <c r="L3" s="4"/>
      <c r="M3" s="4"/>
    </row>
    <row r="4" spans="1:13" ht="15">
      <c r="A4" s="85" t="s">
        <v>1</v>
      </c>
      <c r="B4" s="89" t="s">
        <v>2</v>
      </c>
      <c r="C4" s="90"/>
      <c r="D4" s="91"/>
      <c r="E4" s="5" t="s">
        <v>3</v>
      </c>
      <c r="F4" s="5" t="s">
        <v>4</v>
      </c>
      <c r="G4" s="6" t="s">
        <v>5</v>
      </c>
      <c r="H4" s="6" t="s">
        <v>5</v>
      </c>
      <c r="I4" s="7" t="s">
        <v>5</v>
      </c>
      <c r="J4" s="8"/>
      <c r="K4" s="9"/>
      <c r="L4" s="10"/>
      <c r="M4" s="11"/>
    </row>
    <row r="5" spans="1:13" ht="15">
      <c r="A5" s="86"/>
      <c r="B5" s="92"/>
      <c r="C5" s="93"/>
      <c r="D5" s="94"/>
      <c r="E5" s="12" t="s">
        <v>6</v>
      </c>
      <c r="F5" s="12" t="s">
        <v>6</v>
      </c>
      <c r="G5" s="13" t="s">
        <v>7</v>
      </c>
      <c r="H5" s="13" t="s">
        <v>7</v>
      </c>
      <c r="I5" s="14" t="s">
        <v>7</v>
      </c>
      <c r="J5" s="8"/>
      <c r="K5" s="9"/>
      <c r="L5" s="10"/>
      <c r="M5" s="11"/>
    </row>
    <row r="6" spans="1:13" ht="12.75">
      <c r="A6" s="87"/>
      <c r="B6" s="95"/>
      <c r="C6" s="93"/>
      <c r="D6" s="94"/>
      <c r="E6" s="77" t="s">
        <v>44</v>
      </c>
      <c r="F6" s="77" t="s">
        <v>44</v>
      </c>
      <c r="G6" s="15" t="s">
        <v>6</v>
      </c>
      <c r="H6" s="15" t="s">
        <v>8</v>
      </c>
      <c r="I6" s="16" t="s">
        <v>9</v>
      </c>
      <c r="J6" s="76"/>
      <c r="K6" s="9"/>
      <c r="L6" s="10"/>
      <c r="M6" s="11"/>
    </row>
    <row r="7" spans="1:13" ht="14.25" customHeight="1" thickBot="1">
      <c r="A7" s="88"/>
      <c r="B7" s="96"/>
      <c r="C7" s="97"/>
      <c r="D7" s="98"/>
      <c r="E7" s="17"/>
      <c r="F7" s="17"/>
      <c r="G7" s="79" t="s">
        <v>44</v>
      </c>
      <c r="H7" s="79" t="s">
        <v>44</v>
      </c>
      <c r="I7" s="80" t="s">
        <v>44</v>
      </c>
      <c r="J7" s="18"/>
      <c r="K7" s="9"/>
      <c r="L7" s="10"/>
      <c r="M7" s="11"/>
    </row>
    <row r="8" spans="1:13" ht="12.75">
      <c r="A8" s="19"/>
      <c r="B8" s="20"/>
      <c r="C8" s="20"/>
      <c r="D8" s="20"/>
      <c r="E8" s="21" t="s">
        <v>10</v>
      </c>
      <c r="F8" s="21" t="s">
        <v>11</v>
      </c>
      <c r="G8" s="21" t="s">
        <v>12</v>
      </c>
      <c r="H8" s="21" t="s">
        <v>13</v>
      </c>
      <c r="I8" s="22" t="s">
        <v>14</v>
      </c>
      <c r="J8" s="75"/>
      <c r="K8" s="9"/>
      <c r="L8" s="10"/>
      <c r="M8" s="11"/>
    </row>
    <row r="9" spans="1:13" ht="13.5" thickBot="1">
      <c r="A9" s="19"/>
      <c r="B9" s="24" t="s">
        <v>15</v>
      </c>
      <c r="C9" s="25"/>
      <c r="D9" s="25"/>
      <c r="E9" s="26"/>
      <c r="F9" s="26"/>
      <c r="G9" s="26"/>
      <c r="H9" s="26"/>
      <c r="I9" s="27"/>
      <c r="J9" s="20"/>
      <c r="K9" s="20"/>
      <c r="L9" s="20"/>
      <c r="M9" s="28"/>
    </row>
    <row r="10" spans="1:13" ht="12.75">
      <c r="A10" s="29">
        <v>66934885</v>
      </c>
      <c r="B10" s="30" t="s">
        <v>16</v>
      </c>
      <c r="C10" s="31"/>
      <c r="D10" s="32"/>
      <c r="E10" s="33">
        <f>3238034.59+15004</f>
        <v>3253038.59</v>
      </c>
      <c r="F10" s="33">
        <f>3388058.29+16561</f>
        <v>3404619.29</v>
      </c>
      <c r="G10" s="33">
        <f>F10-E10</f>
        <v>151580.7000000002</v>
      </c>
      <c r="H10" s="33">
        <v>150023.7</v>
      </c>
      <c r="I10" s="34">
        <v>1557</v>
      </c>
      <c r="J10" s="35"/>
      <c r="K10" s="35"/>
      <c r="L10" s="20"/>
      <c r="M10" s="20"/>
    </row>
    <row r="11" spans="1:13" ht="12.75">
      <c r="A11" s="36">
        <v>75027356</v>
      </c>
      <c r="B11" s="37" t="s">
        <v>17</v>
      </c>
      <c r="C11" s="38"/>
      <c r="D11" s="39"/>
      <c r="E11" s="40">
        <f>4388925.18+37484.44</f>
        <v>4426409.62</v>
      </c>
      <c r="F11" s="40">
        <f>5016006.81+84049.13</f>
        <v>5100055.9399999995</v>
      </c>
      <c r="G11" s="40">
        <f aca="true" t="shared" si="0" ref="G11:G20">F11-E11</f>
        <v>673646.3199999994</v>
      </c>
      <c r="H11" s="40">
        <v>627081.63</v>
      </c>
      <c r="I11" s="41">
        <v>46564.69</v>
      </c>
      <c r="J11" s="35"/>
      <c r="K11" s="35"/>
      <c r="L11" s="20"/>
      <c r="M11" s="20"/>
    </row>
    <row r="12" spans="1:13" ht="12.75">
      <c r="A12" s="36">
        <v>75027348</v>
      </c>
      <c r="B12" s="37" t="s">
        <v>18</v>
      </c>
      <c r="C12" s="38"/>
      <c r="D12" s="39"/>
      <c r="E12" s="40">
        <f>3103846.84+17604</f>
        <v>3121450.84</v>
      </c>
      <c r="F12" s="40">
        <f>3666127.17+82330</f>
        <v>3748457.17</v>
      </c>
      <c r="G12" s="40">
        <f t="shared" si="0"/>
        <v>627006.3300000001</v>
      </c>
      <c r="H12" s="40">
        <v>562280.33</v>
      </c>
      <c r="I12" s="41">
        <v>64726</v>
      </c>
      <c r="J12" s="35"/>
      <c r="K12" s="35"/>
      <c r="L12" s="20"/>
      <c r="M12" s="20"/>
    </row>
    <row r="13" spans="1:13" ht="12.75">
      <c r="A13" s="36">
        <v>75027330</v>
      </c>
      <c r="B13" s="37" t="s">
        <v>19</v>
      </c>
      <c r="C13" s="38"/>
      <c r="D13" s="39"/>
      <c r="E13" s="40">
        <f>5466705.53+130005</f>
        <v>5596710.53</v>
      </c>
      <c r="F13" s="40">
        <f>5648108.05+142386</f>
        <v>5790494.05</v>
      </c>
      <c r="G13" s="40">
        <f t="shared" si="0"/>
        <v>193783.51999999955</v>
      </c>
      <c r="H13" s="40">
        <v>181402.52</v>
      </c>
      <c r="I13" s="41">
        <v>12381</v>
      </c>
      <c r="J13" s="35"/>
      <c r="K13" s="35"/>
      <c r="L13" s="20"/>
      <c r="M13" s="20"/>
    </row>
    <row r="14" spans="1:13" ht="12.75">
      <c r="A14" s="36">
        <v>70934011</v>
      </c>
      <c r="B14" s="37" t="s">
        <v>20</v>
      </c>
      <c r="C14" s="38"/>
      <c r="D14" s="39"/>
      <c r="E14" s="40">
        <f>5441323.62+22242.4</f>
        <v>5463566.0200000005</v>
      </c>
      <c r="F14" s="40">
        <f>6214536.41+57867</f>
        <v>6272403.41</v>
      </c>
      <c r="G14" s="40">
        <f t="shared" si="0"/>
        <v>808837.3899999997</v>
      </c>
      <c r="H14" s="40">
        <v>773212.79</v>
      </c>
      <c r="I14" s="41">
        <v>35624.6</v>
      </c>
      <c r="J14" s="35"/>
      <c r="K14" s="35"/>
      <c r="L14" s="20"/>
      <c r="M14" s="20"/>
    </row>
    <row r="15" spans="1:13" ht="12.75">
      <c r="A15" s="36">
        <v>75027313</v>
      </c>
      <c r="B15" s="37" t="s">
        <v>21</v>
      </c>
      <c r="C15" s="38"/>
      <c r="D15" s="39"/>
      <c r="E15" s="40">
        <f>2058119.65+17854</f>
        <v>2075973.65</v>
      </c>
      <c r="F15" s="40">
        <f>2230542.47+20165</f>
        <v>2250707.47</v>
      </c>
      <c r="G15" s="40">
        <f t="shared" si="0"/>
        <v>174733.8200000003</v>
      </c>
      <c r="H15" s="40">
        <v>172422.82</v>
      </c>
      <c r="I15" s="41">
        <v>2311</v>
      </c>
      <c r="J15" s="35"/>
      <c r="K15" s="35"/>
      <c r="L15" s="20"/>
      <c r="M15" s="20"/>
    </row>
    <row r="16" spans="1:13" ht="12.75">
      <c r="A16" s="36">
        <v>63029049</v>
      </c>
      <c r="B16" s="37" t="s">
        <v>22</v>
      </c>
      <c r="C16" s="38"/>
      <c r="D16" s="39"/>
      <c r="E16" s="40">
        <f>3531751.65+64702</f>
        <v>3596453.65</v>
      </c>
      <c r="F16" s="40">
        <f>3975628.12+76800</f>
        <v>4052428.12</v>
      </c>
      <c r="G16" s="40">
        <f t="shared" si="0"/>
        <v>455974.4700000002</v>
      </c>
      <c r="H16" s="40">
        <v>443876.47</v>
      </c>
      <c r="I16" s="41">
        <v>12098</v>
      </c>
      <c r="J16" s="35"/>
      <c r="K16" s="35"/>
      <c r="L16" s="20"/>
      <c r="M16" s="20"/>
    </row>
    <row r="17" spans="1:13" ht="12.75">
      <c r="A17" s="36">
        <v>75027305</v>
      </c>
      <c r="B17" s="37" t="s">
        <v>23</v>
      </c>
      <c r="C17" s="38"/>
      <c r="D17" s="39"/>
      <c r="E17" s="40">
        <f>3722967.97+1593.94</f>
        <v>3724561.91</v>
      </c>
      <c r="F17" s="40">
        <f>3806642.03+2339</f>
        <v>3808981.03</v>
      </c>
      <c r="G17" s="40">
        <f t="shared" si="0"/>
        <v>84419.11999999965</v>
      </c>
      <c r="H17" s="40">
        <v>83674.06</v>
      </c>
      <c r="I17" s="41">
        <v>745.06</v>
      </c>
      <c r="J17" s="35"/>
      <c r="K17" s="35"/>
      <c r="L17" s="20"/>
      <c r="M17" s="20"/>
    </row>
    <row r="18" spans="1:13" ht="12.75">
      <c r="A18" s="36">
        <v>75027364</v>
      </c>
      <c r="B18" s="37" t="s">
        <v>24</v>
      </c>
      <c r="C18" s="38"/>
      <c r="D18" s="39"/>
      <c r="E18" s="40">
        <f>3273048.4+832</f>
        <v>3273880.4</v>
      </c>
      <c r="F18" s="40">
        <f>3420003.6+7838</f>
        <v>3427841.6</v>
      </c>
      <c r="G18" s="40">
        <f t="shared" si="0"/>
        <v>153961.2000000002</v>
      </c>
      <c r="H18" s="40">
        <v>146955.2</v>
      </c>
      <c r="I18" s="41">
        <v>7006</v>
      </c>
      <c r="J18" s="35"/>
      <c r="K18" s="35"/>
      <c r="L18" s="20"/>
      <c r="M18" s="20"/>
    </row>
    <row r="19" spans="1:13" ht="12.75">
      <c r="A19" s="36">
        <v>66739721</v>
      </c>
      <c r="B19" s="37" t="s">
        <v>25</v>
      </c>
      <c r="C19" s="38"/>
      <c r="D19" s="39"/>
      <c r="E19" s="40">
        <f>5591453+40219</f>
        <v>5631672</v>
      </c>
      <c r="F19" s="40">
        <f>6164398.41+43660</f>
        <v>6208058.41</v>
      </c>
      <c r="G19" s="40">
        <f t="shared" si="0"/>
        <v>576386.4100000001</v>
      </c>
      <c r="H19" s="40">
        <v>572945.41</v>
      </c>
      <c r="I19" s="41">
        <v>3441</v>
      </c>
      <c r="J19" s="35"/>
      <c r="K19" s="35"/>
      <c r="L19" s="20"/>
      <c r="M19" s="20"/>
    </row>
    <row r="20" spans="1:13" ht="13.5" thickBot="1">
      <c r="A20" s="43">
        <v>70934002</v>
      </c>
      <c r="B20" s="44" t="s">
        <v>26</v>
      </c>
      <c r="C20" s="45"/>
      <c r="D20" s="45"/>
      <c r="E20" s="46">
        <f>4943649.63+81935</f>
        <v>5025584.63</v>
      </c>
      <c r="F20" s="46">
        <f>5023650.13+115639</f>
        <v>5139289.13</v>
      </c>
      <c r="G20" s="46">
        <f t="shared" si="0"/>
        <v>113704.5</v>
      </c>
      <c r="H20" s="46">
        <v>80000.5</v>
      </c>
      <c r="I20" s="47">
        <v>33704</v>
      </c>
      <c r="J20" s="35"/>
      <c r="K20" s="35"/>
      <c r="L20" s="20"/>
      <c r="M20" s="20"/>
    </row>
    <row r="21" spans="1:13" ht="12.75">
      <c r="A21" s="19"/>
      <c r="B21" s="20"/>
      <c r="C21" s="20"/>
      <c r="D21" s="20"/>
      <c r="E21" s="35"/>
      <c r="F21" s="35"/>
      <c r="G21" s="35"/>
      <c r="H21" s="35"/>
      <c r="I21" s="48"/>
      <c r="J21" s="35"/>
      <c r="K21" s="20"/>
      <c r="L21" s="20"/>
      <c r="M21" s="28"/>
    </row>
    <row r="22" spans="1:13" ht="13.5" thickBot="1">
      <c r="A22" s="19"/>
      <c r="B22" s="24" t="s">
        <v>27</v>
      </c>
      <c r="C22" s="25"/>
      <c r="D22" s="25"/>
      <c r="E22" s="35"/>
      <c r="F22" s="35"/>
      <c r="G22" s="35"/>
      <c r="H22" s="35"/>
      <c r="I22" s="48"/>
      <c r="J22" s="35"/>
      <c r="K22" s="20"/>
      <c r="L22" s="20"/>
      <c r="M22" s="28"/>
    </row>
    <row r="23" spans="1:13" ht="12.75">
      <c r="A23" s="29">
        <v>70933944</v>
      </c>
      <c r="B23" s="30" t="s">
        <v>41</v>
      </c>
      <c r="C23" s="31"/>
      <c r="D23" s="32"/>
      <c r="E23" s="33">
        <f>8077829.51+38230</f>
        <v>8116059.51</v>
      </c>
      <c r="F23" s="33">
        <f>7551926.02+86641</f>
        <v>7638567.02</v>
      </c>
      <c r="G23" s="33">
        <f aca="true" t="shared" si="1" ref="G23:G30">F23-E23</f>
        <v>-477492.4900000002</v>
      </c>
      <c r="H23" s="33">
        <v>-525903.49</v>
      </c>
      <c r="I23" s="34">
        <v>48411</v>
      </c>
      <c r="J23" s="35"/>
      <c r="K23" s="35"/>
      <c r="L23" s="20"/>
      <c r="M23" s="20"/>
    </row>
    <row r="24" spans="1:13" ht="12.75">
      <c r="A24" s="36">
        <v>61989088</v>
      </c>
      <c r="B24" s="37" t="s">
        <v>28</v>
      </c>
      <c r="C24" s="38"/>
      <c r="D24" s="39"/>
      <c r="E24" s="40">
        <f>7591327.9+22525.2</f>
        <v>7613853.100000001</v>
      </c>
      <c r="F24" s="40">
        <f>7458725.47+52507</f>
        <v>7511232.47</v>
      </c>
      <c r="G24" s="40">
        <f t="shared" si="1"/>
        <v>-102620.63000000082</v>
      </c>
      <c r="H24" s="40">
        <v>-132602.43</v>
      </c>
      <c r="I24" s="41">
        <v>29981.8</v>
      </c>
      <c r="J24" s="35"/>
      <c r="K24" s="35"/>
      <c r="L24" s="20"/>
      <c r="M24" s="20"/>
    </row>
    <row r="25" spans="1:13" ht="12.75">
      <c r="A25" s="36">
        <v>70933987</v>
      </c>
      <c r="B25" s="37" t="s">
        <v>29</v>
      </c>
      <c r="C25" s="38"/>
      <c r="D25" s="39"/>
      <c r="E25" s="40">
        <f>20404541.17+488184.64</f>
        <v>20892725.810000002</v>
      </c>
      <c r="F25" s="40">
        <f>20769721.83+613456.68</f>
        <v>21383178.509999998</v>
      </c>
      <c r="G25" s="40">
        <f t="shared" si="1"/>
        <v>490452.69999999553</v>
      </c>
      <c r="H25" s="40">
        <v>365180.66</v>
      </c>
      <c r="I25" s="41">
        <v>125272.04</v>
      </c>
      <c r="J25" s="35"/>
      <c r="K25" s="35"/>
      <c r="L25" s="20"/>
      <c r="M25" s="20"/>
    </row>
    <row r="26" spans="1:13" ht="12.75">
      <c r="A26" s="36">
        <v>70933979</v>
      </c>
      <c r="B26" s="37" t="s">
        <v>30</v>
      </c>
      <c r="C26" s="38"/>
      <c r="D26" s="39"/>
      <c r="E26" s="40">
        <f>11925340.87+84781.12</f>
        <v>12010121.989999998</v>
      </c>
      <c r="F26" s="40">
        <f>11862973.11+190518</f>
        <v>12053491.11</v>
      </c>
      <c r="G26" s="40">
        <f t="shared" si="1"/>
        <v>43369.12000000104</v>
      </c>
      <c r="H26" s="40">
        <v>-62367.76</v>
      </c>
      <c r="I26" s="41">
        <v>105736.88</v>
      </c>
      <c r="J26" s="35"/>
      <c r="K26" s="35"/>
      <c r="L26" s="20"/>
      <c r="M26" s="20"/>
    </row>
    <row r="27" spans="1:13" ht="12.75">
      <c r="A27" s="36">
        <v>61989061</v>
      </c>
      <c r="B27" s="37" t="s">
        <v>31</v>
      </c>
      <c r="C27" s="38"/>
      <c r="D27" s="39"/>
      <c r="E27" s="40">
        <f>31220757.04+492995.68</f>
        <v>31713752.72</v>
      </c>
      <c r="F27" s="40">
        <f>31330450.65+555009.43</f>
        <v>31885460.08</v>
      </c>
      <c r="G27" s="40">
        <f t="shared" si="1"/>
        <v>171707.3599999994</v>
      </c>
      <c r="H27" s="40">
        <v>109693.61</v>
      </c>
      <c r="I27" s="41">
        <v>62013.75</v>
      </c>
      <c r="J27" s="35"/>
      <c r="K27" s="35"/>
      <c r="L27" s="20"/>
      <c r="M27" s="20"/>
    </row>
    <row r="28" spans="1:13" ht="12.75">
      <c r="A28" s="36">
        <v>61989037</v>
      </c>
      <c r="B28" s="37" t="s">
        <v>42</v>
      </c>
      <c r="C28" s="38"/>
      <c r="D28" s="39"/>
      <c r="E28" s="40">
        <f>36401631.88+368706.03</f>
        <v>36770337.910000004</v>
      </c>
      <c r="F28" s="40">
        <f>36779371.78+423728.5</f>
        <v>37203100.28</v>
      </c>
      <c r="G28" s="40">
        <f t="shared" si="1"/>
        <v>432762.3699999973</v>
      </c>
      <c r="H28" s="40">
        <v>377739.9</v>
      </c>
      <c r="I28" s="41">
        <v>55022.47</v>
      </c>
      <c r="J28" s="35"/>
      <c r="K28" s="35"/>
      <c r="L28" s="20"/>
      <c r="M28" s="20"/>
    </row>
    <row r="29" spans="1:13" ht="12.75">
      <c r="A29" s="36">
        <v>70933901</v>
      </c>
      <c r="B29" s="49" t="s">
        <v>32</v>
      </c>
      <c r="C29" s="50"/>
      <c r="D29" s="51"/>
      <c r="E29" s="40">
        <f>16620884.39+51432.83</f>
        <v>16672317.22</v>
      </c>
      <c r="F29" s="40">
        <f>17064846.55+236514</f>
        <v>17301360.55</v>
      </c>
      <c r="G29" s="40">
        <f t="shared" si="1"/>
        <v>629043.3300000001</v>
      </c>
      <c r="H29" s="40">
        <v>443962.16</v>
      </c>
      <c r="I29" s="41">
        <v>185081.17</v>
      </c>
      <c r="J29" s="35"/>
      <c r="K29" s="35"/>
      <c r="L29" s="20"/>
      <c r="M29" s="20"/>
    </row>
    <row r="30" spans="1:13" ht="13.5" thickBot="1">
      <c r="A30" s="52">
        <v>70933928</v>
      </c>
      <c r="B30" s="53" t="s">
        <v>33</v>
      </c>
      <c r="C30" s="54"/>
      <c r="D30" s="55"/>
      <c r="E30" s="56">
        <f>24415069.4+214444.5</f>
        <v>24629513.9</v>
      </c>
      <c r="F30" s="56">
        <f>24707315.09+356090</f>
        <v>25063405.09</v>
      </c>
      <c r="G30" s="56">
        <f t="shared" si="1"/>
        <v>433891.19000000134</v>
      </c>
      <c r="H30" s="56">
        <v>292245.69</v>
      </c>
      <c r="I30" s="57">
        <v>141645.5</v>
      </c>
      <c r="J30" s="35"/>
      <c r="K30" s="35"/>
      <c r="L30" s="20"/>
      <c r="M30" s="20"/>
    </row>
    <row r="31" spans="1:13" ht="12.75">
      <c r="A31" s="19"/>
      <c r="B31" s="28"/>
      <c r="C31" s="28"/>
      <c r="D31" s="28"/>
      <c r="E31" s="35"/>
      <c r="F31" s="35"/>
      <c r="G31" s="35"/>
      <c r="H31" s="35"/>
      <c r="I31" s="48"/>
      <c r="J31" s="35"/>
      <c r="K31" s="28"/>
      <c r="L31" s="28"/>
      <c r="M31" s="28"/>
    </row>
    <row r="32" spans="1:10" ht="13.5" thickBot="1">
      <c r="A32" s="19"/>
      <c r="B32" s="24" t="s">
        <v>34</v>
      </c>
      <c r="C32" s="58"/>
      <c r="D32" s="58"/>
      <c r="E32" s="59"/>
      <c r="F32" s="60"/>
      <c r="G32" s="60"/>
      <c r="H32" s="60"/>
      <c r="I32" s="61"/>
      <c r="J32" s="60"/>
    </row>
    <row r="33" spans="1:13" ht="12.75">
      <c r="A33" s="29">
        <v>68917066</v>
      </c>
      <c r="B33" s="30" t="s">
        <v>35</v>
      </c>
      <c r="C33" s="31"/>
      <c r="D33" s="32"/>
      <c r="E33" s="33">
        <f>11974257.86+111063.79</f>
        <v>12085321.649999999</v>
      </c>
      <c r="F33" s="33">
        <f>11592694.88+514186.37</f>
        <v>12106881.25</v>
      </c>
      <c r="G33" s="33">
        <f>F33-E33</f>
        <v>21559.60000000149</v>
      </c>
      <c r="H33" s="33">
        <v>-381562.98</v>
      </c>
      <c r="I33" s="34">
        <v>403122.58</v>
      </c>
      <c r="J33" s="35"/>
      <c r="K33" s="35"/>
      <c r="L33" s="28"/>
      <c r="M33" s="28"/>
    </row>
    <row r="34" spans="1:13" ht="13.5" thickBot="1">
      <c r="A34" s="62" t="s">
        <v>36</v>
      </c>
      <c r="B34" s="63" t="s">
        <v>37</v>
      </c>
      <c r="C34" s="64"/>
      <c r="D34" s="65"/>
      <c r="E34" s="46">
        <f>59878710.13+3171385.86</f>
        <v>63050095.99</v>
      </c>
      <c r="F34" s="46">
        <f>65674016.73+3750134.32</f>
        <v>69424151.05</v>
      </c>
      <c r="G34" s="46">
        <f>F34-E34</f>
        <v>6374055.059999995</v>
      </c>
      <c r="H34" s="46">
        <v>5795306.6</v>
      </c>
      <c r="I34" s="47">
        <v>578748.46</v>
      </c>
      <c r="J34" s="35"/>
      <c r="K34" s="35"/>
      <c r="L34" s="28"/>
      <c r="M34" s="28"/>
    </row>
    <row r="35" spans="8:10" ht="12.75">
      <c r="H35" s="66"/>
      <c r="I35" s="66"/>
      <c r="J35" s="28"/>
    </row>
    <row r="36" spans="1:10" ht="12.75">
      <c r="A36" s="67" t="s">
        <v>38</v>
      </c>
      <c r="B36" s="67"/>
      <c r="C36" s="67"/>
      <c r="E36" s="67"/>
      <c r="F36" s="67"/>
      <c r="G36" s="67"/>
      <c r="J36" s="28"/>
    </row>
    <row r="37" spans="1:7" ht="12.75">
      <c r="A37" s="67" t="s">
        <v>39</v>
      </c>
      <c r="B37" s="67"/>
      <c r="C37" s="67"/>
      <c r="E37" s="67"/>
      <c r="F37" s="67"/>
      <c r="G37" s="67"/>
    </row>
    <row r="38" spans="1:9" ht="12.75">
      <c r="A38" s="67" t="s">
        <v>40</v>
      </c>
      <c r="B38" s="67"/>
      <c r="C38" s="67"/>
      <c r="E38" s="67"/>
      <c r="F38" s="67"/>
      <c r="G38" s="67"/>
      <c r="H38" s="66"/>
      <c r="I38" s="66"/>
    </row>
    <row r="39" spans="1:7" ht="12.75">
      <c r="A39" s="67"/>
      <c r="B39" s="67"/>
      <c r="C39" s="67"/>
      <c r="E39" s="67"/>
      <c r="F39" s="67"/>
      <c r="G39" s="67"/>
    </row>
    <row r="40" spans="1:2" ht="12.75">
      <c r="A40" s="67"/>
      <c r="B40" s="67"/>
    </row>
  </sheetData>
  <sheetProtection/>
  <mergeCells count="3">
    <mergeCell ref="H3:I3"/>
    <mergeCell ref="A4:A7"/>
    <mergeCell ref="B4:D7"/>
  </mergeCells>
  <printOptions/>
  <pageMargins left="1.1811023622047245" right="0.7874015748031497" top="0.984251968503937" bottom="0.984251968503937" header="0.5118110236220472" footer="0.5118110236220472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40"/>
  <sheetViews>
    <sheetView showGridLines="0" tabSelected="1" zoomScalePageLayoutView="0" workbookViewId="0" topLeftCell="A1">
      <selection activeCell="A1" sqref="A1:I39"/>
    </sheetView>
  </sheetViews>
  <sheetFormatPr defaultColWidth="9.140625" defaultRowHeight="12.75"/>
  <cols>
    <col min="1" max="1" width="8.8515625" style="0" customWidth="1"/>
    <col min="4" max="4" width="7.28125" style="0" customWidth="1"/>
    <col min="5" max="8" width="17.7109375" style="0" customWidth="1"/>
    <col min="9" max="9" width="17.28125" style="0" customWidth="1"/>
    <col min="10" max="10" width="20.00390625" style="0" customWidth="1"/>
    <col min="11" max="11" width="11.7109375" style="0" customWidth="1"/>
    <col min="12" max="12" width="12.8515625" style="0" customWidth="1"/>
    <col min="15" max="15" width="13.57421875" style="0" customWidth="1"/>
  </cols>
  <sheetData>
    <row r="1" ht="12.75">
      <c r="L1" s="1"/>
    </row>
    <row r="2" spans="1:10" ht="15.75">
      <c r="A2" s="2" t="s">
        <v>45</v>
      </c>
      <c r="B2" s="2"/>
      <c r="C2" s="2"/>
      <c r="D2" s="2"/>
      <c r="E2" s="2"/>
      <c r="F2" s="2"/>
      <c r="G2" s="2"/>
      <c r="H2" s="2"/>
      <c r="I2" s="2"/>
      <c r="J2" s="3"/>
    </row>
    <row r="3" spans="8:15" ht="13.5" thickBot="1">
      <c r="H3" s="84" t="s">
        <v>51</v>
      </c>
      <c r="I3" s="84"/>
      <c r="L3" s="4"/>
      <c r="N3" s="4"/>
      <c r="O3" s="4"/>
    </row>
    <row r="4" spans="1:15" ht="15">
      <c r="A4" s="85" t="s">
        <v>1</v>
      </c>
      <c r="B4" s="89" t="s">
        <v>2</v>
      </c>
      <c r="C4" s="90"/>
      <c r="D4" s="91"/>
      <c r="E4" s="5" t="s">
        <v>3</v>
      </c>
      <c r="F4" s="5" t="s">
        <v>4</v>
      </c>
      <c r="G4" s="6" t="s">
        <v>5</v>
      </c>
      <c r="H4" s="6" t="s">
        <v>5</v>
      </c>
      <c r="I4" s="7" t="s">
        <v>5</v>
      </c>
      <c r="J4" s="101"/>
      <c r="K4" s="101"/>
      <c r="L4" s="101"/>
      <c r="M4" s="9"/>
      <c r="N4" s="10"/>
      <c r="O4" s="11"/>
    </row>
    <row r="5" spans="1:15" ht="15">
      <c r="A5" s="86"/>
      <c r="B5" s="92"/>
      <c r="C5" s="93"/>
      <c r="D5" s="94"/>
      <c r="E5" s="12" t="s">
        <v>6</v>
      </c>
      <c r="F5" s="12" t="s">
        <v>6</v>
      </c>
      <c r="G5" s="13" t="s">
        <v>7</v>
      </c>
      <c r="H5" s="13" t="s">
        <v>7</v>
      </c>
      <c r="I5" s="14" t="s">
        <v>7</v>
      </c>
      <c r="J5" s="8"/>
      <c r="K5" s="8"/>
      <c r="L5" s="8"/>
      <c r="M5" s="9"/>
      <c r="N5" s="10"/>
      <c r="O5" s="11"/>
    </row>
    <row r="6" spans="1:15" ht="15">
      <c r="A6" s="87"/>
      <c r="B6" s="95"/>
      <c r="C6" s="93"/>
      <c r="D6" s="94"/>
      <c r="E6" s="77" t="s">
        <v>43</v>
      </c>
      <c r="F6" s="77" t="s">
        <v>43</v>
      </c>
      <c r="G6" s="15" t="s">
        <v>6</v>
      </c>
      <c r="H6" s="15" t="s">
        <v>8</v>
      </c>
      <c r="I6" s="16" t="s">
        <v>9</v>
      </c>
      <c r="J6" s="101"/>
      <c r="K6" s="101"/>
      <c r="L6" s="102"/>
      <c r="M6" s="9"/>
      <c r="N6" s="10"/>
      <c r="O6" s="11"/>
    </row>
    <row r="7" spans="1:15" ht="14.25" customHeight="1" thickBot="1">
      <c r="A7" s="88"/>
      <c r="B7" s="96"/>
      <c r="C7" s="97"/>
      <c r="D7" s="98"/>
      <c r="E7" s="17"/>
      <c r="F7" s="17"/>
      <c r="G7" s="79" t="s">
        <v>43</v>
      </c>
      <c r="H7" s="79" t="s">
        <v>43</v>
      </c>
      <c r="I7" s="80" t="s">
        <v>43</v>
      </c>
      <c r="J7" s="18"/>
      <c r="K7" s="103"/>
      <c r="L7" s="103"/>
      <c r="M7" s="9"/>
      <c r="N7" s="10"/>
      <c r="O7" s="11"/>
    </row>
    <row r="8" spans="1:15" ht="12.75">
      <c r="A8" s="19"/>
      <c r="B8" s="20"/>
      <c r="C8" s="20"/>
      <c r="D8" s="20"/>
      <c r="E8" s="21" t="s">
        <v>10</v>
      </c>
      <c r="F8" s="21" t="s">
        <v>11</v>
      </c>
      <c r="G8" s="21" t="s">
        <v>12</v>
      </c>
      <c r="H8" s="21" t="s">
        <v>13</v>
      </c>
      <c r="I8" s="22" t="s">
        <v>14</v>
      </c>
      <c r="J8" s="23"/>
      <c r="K8" s="99"/>
      <c r="L8" s="100"/>
      <c r="M8" s="9"/>
      <c r="N8" s="10"/>
      <c r="O8" s="11"/>
    </row>
    <row r="9" spans="1:15" ht="13.5" thickBot="1">
      <c r="A9" s="19"/>
      <c r="B9" s="24" t="s">
        <v>15</v>
      </c>
      <c r="C9" s="25"/>
      <c r="D9" s="25"/>
      <c r="E9" s="26"/>
      <c r="F9" s="26"/>
      <c r="G9" s="26"/>
      <c r="H9" s="26"/>
      <c r="I9" s="27"/>
      <c r="J9" s="20"/>
      <c r="K9" s="20"/>
      <c r="L9" s="20"/>
      <c r="M9" s="20"/>
      <c r="N9" s="20"/>
      <c r="O9" s="28"/>
    </row>
    <row r="10" spans="1:15" ht="12.75">
      <c r="A10" s="29">
        <v>66934885</v>
      </c>
      <c r="B10" s="30" t="s">
        <v>16</v>
      </c>
      <c r="C10" s="31"/>
      <c r="D10" s="32"/>
      <c r="E10" s="33">
        <v>4656162.1</v>
      </c>
      <c r="F10" s="33">
        <v>4718209.2</v>
      </c>
      <c r="G10" s="33">
        <f aca="true" t="shared" si="0" ref="G10:G20">F10-E10</f>
        <v>62047.10000000056</v>
      </c>
      <c r="H10" s="33">
        <v>53966.1</v>
      </c>
      <c r="I10" s="34">
        <v>8081</v>
      </c>
      <c r="J10" s="35"/>
      <c r="K10" s="35"/>
      <c r="L10" s="35"/>
      <c r="M10" s="20"/>
      <c r="N10" s="20"/>
      <c r="O10" s="20"/>
    </row>
    <row r="11" spans="1:15" ht="12.75">
      <c r="A11" s="36">
        <v>75027356</v>
      </c>
      <c r="B11" s="37" t="s">
        <v>17</v>
      </c>
      <c r="C11" s="38"/>
      <c r="D11" s="39"/>
      <c r="E11" s="40">
        <v>6068027.02</v>
      </c>
      <c r="F11" s="40">
        <v>6116369.68</v>
      </c>
      <c r="G11" s="40">
        <f t="shared" si="0"/>
        <v>48342.66000000015</v>
      </c>
      <c r="H11" s="40">
        <v>4429.12</v>
      </c>
      <c r="I11" s="41">
        <v>43913.54</v>
      </c>
      <c r="J11" s="35"/>
      <c r="K11" s="35"/>
      <c r="L11" s="35"/>
      <c r="M11" s="20"/>
      <c r="N11" s="20"/>
      <c r="O11" s="20"/>
    </row>
    <row r="12" spans="1:15" ht="12.75">
      <c r="A12" s="36">
        <v>75027348</v>
      </c>
      <c r="B12" s="37" t="s">
        <v>18</v>
      </c>
      <c r="C12" s="38"/>
      <c r="D12" s="39"/>
      <c r="E12" s="40">
        <v>4582584.21</v>
      </c>
      <c r="F12" s="40">
        <v>4613609.25</v>
      </c>
      <c r="G12" s="40">
        <f t="shared" si="0"/>
        <v>31025.040000000037</v>
      </c>
      <c r="H12" s="40">
        <v>9044.14</v>
      </c>
      <c r="I12" s="41">
        <v>21980.9</v>
      </c>
      <c r="J12" s="35"/>
      <c r="K12" s="35"/>
      <c r="L12" s="35"/>
      <c r="M12" s="20"/>
      <c r="N12" s="20"/>
      <c r="O12" s="20"/>
    </row>
    <row r="13" spans="1:15" ht="12.75">
      <c r="A13" s="36">
        <v>75027330</v>
      </c>
      <c r="B13" s="37" t="s">
        <v>19</v>
      </c>
      <c r="C13" s="38"/>
      <c r="D13" s="39"/>
      <c r="E13" s="40">
        <v>7648056.92</v>
      </c>
      <c r="F13" s="40">
        <v>7722545.96</v>
      </c>
      <c r="G13" s="40">
        <f t="shared" si="0"/>
        <v>74489.04000000004</v>
      </c>
      <c r="H13" s="40">
        <v>68626.04</v>
      </c>
      <c r="I13" s="41">
        <v>5863</v>
      </c>
      <c r="J13" s="35"/>
      <c r="K13" s="35"/>
      <c r="L13" s="35"/>
      <c r="M13" s="20"/>
      <c r="N13" s="20"/>
      <c r="O13" s="20"/>
    </row>
    <row r="14" spans="1:15" ht="12.75">
      <c r="A14" s="36">
        <v>70934011</v>
      </c>
      <c r="B14" s="37" t="s">
        <v>20</v>
      </c>
      <c r="C14" s="38"/>
      <c r="D14" s="39"/>
      <c r="E14" s="40">
        <v>7880228.8</v>
      </c>
      <c r="F14" s="40">
        <v>7912009.73</v>
      </c>
      <c r="G14" s="40">
        <f t="shared" si="0"/>
        <v>31780.930000000633</v>
      </c>
      <c r="H14" s="40">
        <v>4943.33</v>
      </c>
      <c r="I14" s="41">
        <v>26837.6</v>
      </c>
      <c r="J14" s="35"/>
      <c r="K14" s="35"/>
      <c r="L14" s="35"/>
      <c r="M14" s="20"/>
      <c r="N14" s="20"/>
      <c r="O14" s="20"/>
    </row>
    <row r="15" spans="1:15" ht="12.75">
      <c r="A15" s="36">
        <v>75027313</v>
      </c>
      <c r="B15" s="37" t="s">
        <v>21</v>
      </c>
      <c r="C15" s="38"/>
      <c r="D15" s="39"/>
      <c r="E15" s="40">
        <v>2861838.39</v>
      </c>
      <c r="F15" s="40">
        <v>2861838.39</v>
      </c>
      <c r="G15" s="40">
        <f t="shared" si="0"/>
        <v>0</v>
      </c>
      <c r="H15" s="40">
        <v>-4676</v>
      </c>
      <c r="I15" s="41">
        <v>4676</v>
      </c>
      <c r="J15" s="35"/>
      <c r="K15" s="35"/>
      <c r="L15" s="35"/>
      <c r="M15" s="20"/>
      <c r="N15" s="20"/>
      <c r="O15" s="20"/>
    </row>
    <row r="16" spans="1:15" ht="12.75">
      <c r="A16" s="36">
        <v>63029049</v>
      </c>
      <c r="B16" s="37" t="s">
        <v>22</v>
      </c>
      <c r="C16" s="38"/>
      <c r="D16" s="39"/>
      <c r="E16" s="40">
        <v>5329451.5</v>
      </c>
      <c r="F16" s="40">
        <v>5329451.5</v>
      </c>
      <c r="G16" s="40">
        <f>F16-E16</f>
        <v>0</v>
      </c>
      <c r="H16" s="40">
        <v>-974.87</v>
      </c>
      <c r="I16" s="41">
        <v>974.87</v>
      </c>
      <c r="J16" s="35"/>
      <c r="K16" s="35"/>
      <c r="L16" s="35"/>
      <c r="M16" s="20"/>
      <c r="N16" s="20"/>
      <c r="O16" s="20"/>
    </row>
    <row r="17" spans="1:15" ht="12.75">
      <c r="A17" s="36">
        <v>75027305</v>
      </c>
      <c r="B17" s="37" t="s">
        <v>23</v>
      </c>
      <c r="C17" s="38"/>
      <c r="D17" s="39"/>
      <c r="E17" s="40">
        <v>5011359.84</v>
      </c>
      <c r="F17" s="40">
        <v>5011359.84</v>
      </c>
      <c r="G17" s="40">
        <f t="shared" si="0"/>
        <v>0</v>
      </c>
      <c r="H17" s="40">
        <v>-1118.99</v>
      </c>
      <c r="I17" s="41">
        <v>1118.99</v>
      </c>
      <c r="J17" s="35"/>
      <c r="K17" s="35"/>
      <c r="L17" s="35"/>
      <c r="M17" s="20"/>
      <c r="N17" s="20"/>
      <c r="O17" s="20"/>
    </row>
    <row r="18" spans="1:15" ht="12.75">
      <c r="A18" s="36">
        <v>75027364</v>
      </c>
      <c r="B18" s="37" t="s">
        <v>24</v>
      </c>
      <c r="C18" s="38"/>
      <c r="D18" s="39"/>
      <c r="E18" s="40">
        <v>4446243.96</v>
      </c>
      <c r="F18" s="40">
        <v>4556110.25</v>
      </c>
      <c r="G18" s="40">
        <f t="shared" si="0"/>
        <v>109866.29000000004</v>
      </c>
      <c r="H18" s="40">
        <v>101285.29</v>
      </c>
      <c r="I18" s="41">
        <v>8581</v>
      </c>
      <c r="J18" s="35"/>
      <c r="K18" s="35"/>
      <c r="L18" s="35"/>
      <c r="M18" s="20"/>
      <c r="N18" s="20"/>
      <c r="O18" s="20"/>
    </row>
    <row r="19" spans="1:15" ht="12.75">
      <c r="A19" s="36">
        <v>66739721</v>
      </c>
      <c r="B19" s="37" t="s">
        <v>25</v>
      </c>
      <c r="C19" s="38"/>
      <c r="D19" s="39"/>
      <c r="E19" s="40">
        <v>7767798.73</v>
      </c>
      <c r="F19" s="40">
        <v>7909647.41</v>
      </c>
      <c r="G19" s="40">
        <f t="shared" si="0"/>
        <v>141848.6799999997</v>
      </c>
      <c r="H19" s="40">
        <v>139321.67</v>
      </c>
      <c r="I19" s="41">
        <v>2527.01</v>
      </c>
      <c r="J19" s="35"/>
      <c r="K19" s="35"/>
      <c r="L19" s="42"/>
      <c r="M19" s="20"/>
      <c r="N19" s="20"/>
      <c r="O19" s="20"/>
    </row>
    <row r="20" spans="1:15" ht="13.5" thickBot="1">
      <c r="A20" s="43">
        <v>70934002</v>
      </c>
      <c r="B20" s="44" t="s">
        <v>26</v>
      </c>
      <c r="C20" s="45"/>
      <c r="D20" s="45"/>
      <c r="E20" s="46">
        <v>6904102.22</v>
      </c>
      <c r="F20" s="46">
        <v>6937693</v>
      </c>
      <c r="G20" s="46">
        <f t="shared" si="0"/>
        <v>33590.78000000026</v>
      </c>
      <c r="H20" s="46">
        <v>-7352.22</v>
      </c>
      <c r="I20" s="47">
        <v>40943</v>
      </c>
      <c r="J20" s="35"/>
      <c r="K20" s="35"/>
      <c r="L20" s="35"/>
      <c r="M20" s="20"/>
      <c r="N20" s="20"/>
      <c r="O20" s="20"/>
    </row>
    <row r="21" spans="1:15" ht="12.75">
      <c r="A21" s="19"/>
      <c r="B21" s="20"/>
      <c r="C21" s="20"/>
      <c r="D21" s="20"/>
      <c r="E21" s="35"/>
      <c r="F21" s="35"/>
      <c r="G21" s="35"/>
      <c r="H21" s="35"/>
      <c r="I21" s="48"/>
      <c r="J21" s="35"/>
      <c r="K21" s="35"/>
      <c r="L21" s="35"/>
      <c r="M21" s="20"/>
      <c r="N21" s="20"/>
      <c r="O21" s="28"/>
    </row>
    <row r="22" spans="1:15" ht="13.5" thickBot="1">
      <c r="A22" s="19"/>
      <c r="B22" s="24" t="s">
        <v>27</v>
      </c>
      <c r="C22" s="25"/>
      <c r="D22" s="25"/>
      <c r="E22" s="35"/>
      <c r="F22" s="35"/>
      <c r="G22" s="35"/>
      <c r="H22" s="35"/>
      <c r="I22" s="48"/>
      <c r="J22" s="35"/>
      <c r="K22" s="35"/>
      <c r="L22" s="35"/>
      <c r="M22" s="20"/>
      <c r="N22" s="20"/>
      <c r="O22" s="28"/>
    </row>
    <row r="23" spans="1:15" ht="12.75">
      <c r="A23" s="29">
        <v>70933944</v>
      </c>
      <c r="B23" s="30" t="s">
        <v>41</v>
      </c>
      <c r="C23" s="31"/>
      <c r="D23" s="32"/>
      <c r="E23" s="33">
        <v>11168517.14</v>
      </c>
      <c r="F23" s="33">
        <v>11225663.54</v>
      </c>
      <c r="G23" s="33">
        <f aca="true" t="shared" si="1" ref="G23:G30">F23-E23</f>
        <v>57146.39999999851</v>
      </c>
      <c r="H23" s="33">
        <v>11522.8</v>
      </c>
      <c r="I23" s="34">
        <v>45623.6</v>
      </c>
      <c r="J23" s="35"/>
      <c r="K23" s="35"/>
      <c r="L23" s="35"/>
      <c r="M23" s="20"/>
      <c r="N23" s="20"/>
      <c r="O23" s="20"/>
    </row>
    <row r="24" spans="1:15" ht="12.75">
      <c r="A24" s="36">
        <v>61989088</v>
      </c>
      <c r="B24" s="37" t="s">
        <v>28</v>
      </c>
      <c r="C24" s="38"/>
      <c r="D24" s="39"/>
      <c r="E24" s="40">
        <v>10353453.15</v>
      </c>
      <c r="F24" s="40">
        <v>10353453.15</v>
      </c>
      <c r="G24" s="40">
        <f t="shared" si="1"/>
        <v>0</v>
      </c>
      <c r="H24" s="40">
        <v>-39998.01</v>
      </c>
      <c r="I24" s="41">
        <v>39998.01</v>
      </c>
      <c r="J24" s="35"/>
      <c r="K24" s="35"/>
      <c r="L24" s="35"/>
      <c r="M24" s="20"/>
      <c r="N24" s="20"/>
      <c r="O24" s="20"/>
    </row>
    <row r="25" spans="1:15" ht="12.75">
      <c r="A25" s="36">
        <v>70933987</v>
      </c>
      <c r="B25" s="37" t="s">
        <v>29</v>
      </c>
      <c r="C25" s="38"/>
      <c r="D25" s="39"/>
      <c r="E25" s="40">
        <v>29364059.1</v>
      </c>
      <c r="F25" s="40">
        <v>29442457.19</v>
      </c>
      <c r="G25" s="40">
        <f t="shared" si="1"/>
        <v>78398.08999999985</v>
      </c>
      <c r="H25" s="40">
        <v>0</v>
      </c>
      <c r="I25" s="41">
        <v>78398.09</v>
      </c>
      <c r="J25" s="35"/>
      <c r="K25" s="35"/>
      <c r="L25" s="35"/>
      <c r="M25" s="20"/>
      <c r="N25" s="20"/>
      <c r="O25" s="20"/>
    </row>
    <row r="26" spans="1:15" ht="12.75">
      <c r="A26" s="36">
        <v>70933979</v>
      </c>
      <c r="B26" s="37" t="s">
        <v>30</v>
      </c>
      <c r="C26" s="38"/>
      <c r="D26" s="39"/>
      <c r="E26" s="40">
        <v>17487349.81</v>
      </c>
      <c r="F26" s="40">
        <v>17664002.73</v>
      </c>
      <c r="G26" s="40">
        <f t="shared" si="1"/>
        <v>176652.9200000018</v>
      </c>
      <c r="H26" s="40">
        <v>8366.78</v>
      </c>
      <c r="I26" s="41">
        <v>168286.14</v>
      </c>
      <c r="J26" s="35"/>
      <c r="K26" s="35"/>
      <c r="L26" s="35"/>
      <c r="M26" s="20"/>
      <c r="N26" s="20"/>
      <c r="O26" s="20"/>
    </row>
    <row r="27" spans="1:15" ht="12.75">
      <c r="A27" s="36">
        <v>61989061</v>
      </c>
      <c r="B27" s="37" t="s">
        <v>31</v>
      </c>
      <c r="C27" s="38"/>
      <c r="D27" s="39"/>
      <c r="E27" s="40">
        <v>44637053.39</v>
      </c>
      <c r="F27" s="40">
        <v>44839859.69</v>
      </c>
      <c r="G27" s="40">
        <f t="shared" si="1"/>
        <v>202806.29999999702</v>
      </c>
      <c r="H27" s="40">
        <v>121017.66</v>
      </c>
      <c r="I27" s="41">
        <v>81788.64</v>
      </c>
      <c r="J27" s="35"/>
      <c r="K27" s="35"/>
      <c r="L27" s="35"/>
      <c r="M27" s="20"/>
      <c r="N27" s="20"/>
      <c r="O27" s="20"/>
    </row>
    <row r="28" spans="1:15" ht="12.75">
      <c r="A28" s="36">
        <v>61989037</v>
      </c>
      <c r="B28" s="37" t="s">
        <v>42</v>
      </c>
      <c r="C28" s="38"/>
      <c r="D28" s="39"/>
      <c r="E28" s="40">
        <v>50994297.63</v>
      </c>
      <c r="F28" s="40">
        <v>51564260.92</v>
      </c>
      <c r="G28" s="40">
        <f t="shared" si="1"/>
        <v>569963.2899999991</v>
      </c>
      <c r="H28" s="40">
        <v>492790.93</v>
      </c>
      <c r="I28" s="41">
        <v>77172.36</v>
      </c>
      <c r="J28" s="35"/>
      <c r="K28" s="35"/>
      <c r="L28" s="35"/>
      <c r="M28" s="20"/>
      <c r="N28" s="20"/>
      <c r="O28" s="20"/>
    </row>
    <row r="29" spans="1:15" ht="12.75">
      <c r="A29" s="36">
        <v>70933901</v>
      </c>
      <c r="B29" s="49" t="s">
        <v>32</v>
      </c>
      <c r="C29" s="50"/>
      <c r="D29" s="51"/>
      <c r="E29" s="40">
        <v>23189763.23</v>
      </c>
      <c r="F29" s="40">
        <v>23189763.23</v>
      </c>
      <c r="G29" s="40">
        <f t="shared" si="1"/>
        <v>0</v>
      </c>
      <c r="H29" s="40">
        <v>-182128.83</v>
      </c>
      <c r="I29" s="41">
        <v>182128.83</v>
      </c>
      <c r="J29" s="35"/>
      <c r="K29" s="35"/>
      <c r="L29" s="35"/>
      <c r="M29" s="20"/>
      <c r="N29" s="20"/>
      <c r="O29" s="20"/>
    </row>
    <row r="30" spans="1:15" ht="13.5" thickBot="1">
      <c r="A30" s="52">
        <v>70933928</v>
      </c>
      <c r="B30" s="53" t="s">
        <v>33</v>
      </c>
      <c r="C30" s="54"/>
      <c r="D30" s="55"/>
      <c r="E30" s="56">
        <v>34858115.36</v>
      </c>
      <c r="F30" s="56">
        <v>35113978.9</v>
      </c>
      <c r="G30" s="56">
        <f t="shared" si="1"/>
        <v>255863.5399999991</v>
      </c>
      <c r="H30" s="56">
        <v>211575.04</v>
      </c>
      <c r="I30" s="57">
        <v>44288.5</v>
      </c>
      <c r="J30" s="35"/>
      <c r="K30" s="35"/>
      <c r="L30" s="35"/>
      <c r="M30" s="20"/>
      <c r="N30" s="20"/>
      <c r="O30" s="20"/>
    </row>
    <row r="31" spans="1:15" ht="12.75">
      <c r="A31" s="19"/>
      <c r="B31" s="28"/>
      <c r="C31" s="28"/>
      <c r="D31" s="28"/>
      <c r="E31" s="35"/>
      <c r="F31" s="35"/>
      <c r="G31" s="35"/>
      <c r="H31" s="35"/>
      <c r="I31" s="48"/>
      <c r="J31" s="35"/>
      <c r="K31" s="35"/>
      <c r="L31" s="35"/>
      <c r="M31" s="28"/>
      <c r="N31" s="28"/>
      <c r="O31" s="28"/>
    </row>
    <row r="32" spans="1:12" ht="13.5" thickBot="1">
      <c r="A32" s="19"/>
      <c r="B32" s="24" t="s">
        <v>34</v>
      </c>
      <c r="C32" s="58"/>
      <c r="D32" s="58"/>
      <c r="E32" s="59"/>
      <c r="F32" s="60"/>
      <c r="G32" s="60"/>
      <c r="H32" s="60"/>
      <c r="I32" s="61"/>
      <c r="J32" s="35"/>
      <c r="K32" s="35"/>
      <c r="L32" s="60"/>
    </row>
    <row r="33" spans="1:15" ht="12.75">
      <c r="A33" s="29">
        <v>68917066</v>
      </c>
      <c r="B33" s="30" t="s">
        <v>35</v>
      </c>
      <c r="C33" s="31"/>
      <c r="D33" s="32"/>
      <c r="E33" s="33">
        <v>18775614.98</v>
      </c>
      <c r="F33" s="33">
        <v>18890093.91</v>
      </c>
      <c r="G33" s="33">
        <f>F33-E33</f>
        <v>114478.9299999997</v>
      </c>
      <c r="H33" s="33">
        <v>-39537.71</v>
      </c>
      <c r="I33" s="34">
        <v>154016.64</v>
      </c>
      <c r="J33" s="35"/>
      <c r="K33" s="35"/>
      <c r="L33" s="35"/>
      <c r="M33" s="28"/>
      <c r="N33" s="28"/>
      <c r="O33" s="28"/>
    </row>
    <row r="34" spans="1:15" ht="13.5" thickBot="1">
      <c r="A34" s="62" t="s">
        <v>36</v>
      </c>
      <c r="B34" s="63" t="s">
        <v>37</v>
      </c>
      <c r="C34" s="64"/>
      <c r="D34" s="65"/>
      <c r="E34" s="46">
        <v>89655923.62</v>
      </c>
      <c r="F34" s="46">
        <v>91648404.81</v>
      </c>
      <c r="G34" s="46">
        <f>F34-E34</f>
        <v>1992481.1899999976</v>
      </c>
      <c r="H34" s="46">
        <v>1215495.94</v>
      </c>
      <c r="I34" s="47">
        <v>776985.25</v>
      </c>
      <c r="J34" s="35"/>
      <c r="K34" s="35"/>
      <c r="L34" s="35"/>
      <c r="M34" s="28"/>
      <c r="N34" s="28"/>
      <c r="O34" s="28"/>
    </row>
    <row r="35" spans="8:12" ht="12.75">
      <c r="H35" s="66"/>
      <c r="I35" s="66"/>
      <c r="L35" s="28"/>
    </row>
    <row r="36" spans="1:12" ht="12.75">
      <c r="A36" s="67" t="s">
        <v>38</v>
      </c>
      <c r="B36" s="67"/>
      <c r="C36" s="67"/>
      <c r="E36" s="67"/>
      <c r="F36" s="67"/>
      <c r="G36" s="67"/>
      <c r="L36" s="28"/>
    </row>
    <row r="37" spans="1:7" ht="12.75">
      <c r="A37" s="67" t="s">
        <v>39</v>
      </c>
      <c r="B37" s="67"/>
      <c r="C37" s="67"/>
      <c r="E37" s="67"/>
      <c r="F37" s="67"/>
      <c r="G37" s="67"/>
    </row>
    <row r="38" spans="1:9" ht="12.75">
      <c r="A38" s="67" t="s">
        <v>40</v>
      </c>
      <c r="B38" s="67"/>
      <c r="C38" s="67"/>
      <c r="E38" s="67"/>
      <c r="F38" s="67"/>
      <c r="G38" s="67"/>
      <c r="H38" s="66"/>
      <c r="I38" s="66"/>
    </row>
    <row r="39" spans="1:7" ht="12.75">
      <c r="A39" s="67"/>
      <c r="B39" s="67"/>
      <c r="C39" s="67"/>
      <c r="E39" s="67"/>
      <c r="F39" s="67"/>
      <c r="G39" s="67"/>
    </row>
    <row r="40" spans="1:2" ht="12.75">
      <c r="A40" s="67"/>
      <c r="B40" s="67"/>
    </row>
  </sheetData>
  <sheetProtection/>
  <mergeCells count="7">
    <mergeCell ref="K8:L8"/>
    <mergeCell ref="H3:I3"/>
    <mergeCell ref="A4:A7"/>
    <mergeCell ref="B4:D7"/>
    <mergeCell ref="J4:L4"/>
    <mergeCell ref="J6:L6"/>
    <mergeCell ref="K7:L7"/>
  </mergeCells>
  <printOptions/>
  <pageMargins left="1.1811023622047245" right="0.7874015748031497" top="0.984251968503937" bottom="0.984251968503937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UMOBMOAP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PC2009</dc:creator>
  <cp:keywords/>
  <dc:description/>
  <cp:lastModifiedBy>Palarčíková Věra</cp:lastModifiedBy>
  <cp:lastPrinted>2016-05-12T08:11:31Z</cp:lastPrinted>
  <dcterms:created xsi:type="dcterms:W3CDTF">2012-07-13T08:07:42Z</dcterms:created>
  <dcterms:modified xsi:type="dcterms:W3CDTF">2016-05-12T12:07:17Z</dcterms:modified>
  <cp:category/>
  <cp:version/>
  <cp:contentType/>
  <cp:contentStatus/>
</cp:coreProperties>
</file>